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 showObjects="none" autoCompressPictures="0"/>
  <mc:AlternateContent xmlns:mc="http://schemas.openxmlformats.org/markup-compatibility/2006">
    <mc:Choice Requires="x15">
      <x15ac:absPath xmlns:x15ac="http://schemas.microsoft.com/office/spreadsheetml/2010/11/ac" url="/Users/marty/Dropbox/Suicide/Zero Suicide Grant/Budget/"/>
    </mc:Choice>
  </mc:AlternateContent>
  <bookViews>
    <workbookView xWindow="1260" yWindow="460" windowWidth="49940" windowHeight="28020"/>
  </bookViews>
  <sheets>
    <sheet name="Years 1-5" sheetId="1" r:id="rId1"/>
  </sheets>
  <definedNames>
    <definedName name="_xlnm.Print_Area" localSheetId="0">'Years 1-5'!$A$1:$U$47</definedName>
    <definedName name="Print_Area_MI">#REF!</definedName>
    <definedName name="Print_Titles_MI" localSheetId="0">#REF!</definedName>
    <definedName name="Print_Titles_MI">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9" i="1" l="1"/>
  <c r="O39" i="1"/>
  <c r="Q39" i="1"/>
  <c r="H39" i="1"/>
  <c r="S17" i="1"/>
  <c r="G12" i="1"/>
  <c r="H12" i="1"/>
  <c r="I12" i="1"/>
  <c r="M12" i="1"/>
  <c r="G8" i="1"/>
  <c r="H8" i="1"/>
  <c r="I8" i="1"/>
  <c r="M8" i="1"/>
  <c r="G9" i="1"/>
  <c r="H9" i="1"/>
  <c r="I9" i="1"/>
  <c r="M9" i="1"/>
  <c r="Q17" i="1"/>
  <c r="O17" i="1"/>
  <c r="M17" i="1"/>
  <c r="G11" i="1"/>
  <c r="H11" i="1"/>
  <c r="I11" i="1"/>
  <c r="M11" i="1"/>
  <c r="I41" i="1"/>
  <c r="G17" i="1"/>
  <c r="F18" i="1"/>
  <c r="G18" i="1"/>
  <c r="S18" i="1"/>
  <c r="Q18" i="1"/>
  <c r="O18" i="1"/>
  <c r="M18" i="1"/>
  <c r="G16" i="1"/>
  <c r="S16" i="1"/>
  <c r="Q16" i="1"/>
  <c r="O16" i="1"/>
  <c r="M16" i="1"/>
  <c r="G15" i="1"/>
  <c r="S15" i="1"/>
  <c r="Q15" i="1"/>
  <c r="O15" i="1"/>
  <c r="M15" i="1"/>
  <c r="G14" i="1"/>
  <c r="S14" i="1"/>
  <c r="Q14" i="1"/>
  <c r="O14" i="1"/>
  <c r="M14" i="1"/>
  <c r="G13" i="1"/>
  <c r="S13" i="1"/>
  <c r="Q13" i="1"/>
  <c r="O13" i="1"/>
  <c r="M13" i="1"/>
  <c r="G10" i="1"/>
  <c r="M10" i="1"/>
  <c r="O9" i="1"/>
  <c r="Q9" i="1"/>
  <c r="S9" i="1"/>
  <c r="O10" i="1"/>
  <c r="Q10" i="1"/>
  <c r="S10" i="1"/>
  <c r="S12" i="1"/>
  <c r="Q12" i="1"/>
  <c r="O12" i="1"/>
  <c r="D12" i="1"/>
  <c r="H10" i="1"/>
  <c r="I10" i="1"/>
  <c r="H17" i="1"/>
  <c r="I17" i="1"/>
  <c r="H13" i="1"/>
  <c r="I13" i="1"/>
  <c r="H14" i="1"/>
  <c r="I14" i="1"/>
  <c r="H15" i="1"/>
  <c r="I15" i="1"/>
  <c r="H16" i="1"/>
  <c r="I16" i="1"/>
  <c r="H18" i="1"/>
  <c r="I18" i="1"/>
  <c r="M20" i="1"/>
  <c r="O20" i="1"/>
  <c r="Q20" i="1"/>
  <c r="S20" i="1"/>
  <c r="H22" i="1"/>
  <c r="I23" i="1"/>
  <c r="M23" i="1"/>
  <c r="O23" i="1"/>
  <c r="Q23" i="1"/>
  <c r="S23" i="1"/>
  <c r="H27" i="1"/>
  <c r="I28" i="1"/>
  <c r="M28" i="1"/>
  <c r="O28" i="1"/>
  <c r="Q28" i="1"/>
  <c r="S28" i="1"/>
  <c r="H30" i="1"/>
  <c r="H31" i="1"/>
  <c r="I32" i="1"/>
  <c r="M32" i="1"/>
  <c r="O32" i="1"/>
  <c r="Q32" i="1"/>
  <c r="S32" i="1"/>
  <c r="S43" i="1"/>
  <c r="Q43" i="1"/>
  <c r="O43" i="1"/>
  <c r="O11" i="1"/>
  <c r="Q11" i="1"/>
  <c r="S11" i="1"/>
  <c r="O8" i="1"/>
  <c r="Q8" i="1"/>
  <c r="S8" i="1"/>
  <c r="M43" i="1"/>
  <c r="D17" i="1"/>
  <c r="I25" i="1"/>
  <c r="H38" i="1"/>
  <c r="I40" i="1"/>
  <c r="I20" i="1"/>
  <c r="I36" i="1"/>
  <c r="I43" i="1"/>
  <c r="D10" i="1"/>
  <c r="D9" i="1"/>
  <c r="D11" i="1"/>
  <c r="D18" i="1"/>
  <c r="D16" i="1"/>
  <c r="D15" i="1"/>
  <c r="D14" i="1"/>
  <c r="D13" i="1"/>
  <c r="D8" i="1"/>
  <c r="G20" i="1"/>
  <c r="H20" i="1"/>
</calcChain>
</file>

<file path=xl/sharedStrings.xml><?xml version="1.0" encoding="utf-8"?>
<sst xmlns="http://schemas.openxmlformats.org/spreadsheetml/2006/main" count="128" uniqueCount="88">
  <si>
    <r>
      <t xml:space="preserve">Principal Investigator/Program Director </t>
    </r>
    <r>
      <rPr>
        <i/>
        <sz val="9"/>
        <rFont val="Arial"/>
        <family val="2"/>
      </rPr>
      <t>(Last, first, middle):</t>
    </r>
  </si>
  <si>
    <t>Bruce, ML</t>
  </si>
  <si>
    <t xml:space="preserve">           DETAILED BUDGET FOR INITIAL BUDGET PERIOD        </t>
  </si>
  <si>
    <t xml:space="preserve">    FROM        </t>
  </si>
  <si>
    <t xml:space="preserve">   THROUGH               </t>
  </si>
  <si>
    <t xml:space="preserve">            DIRECT COSTS ONLY       </t>
  </si>
  <si>
    <r>
      <t xml:space="preserve">PERSONNEL </t>
    </r>
    <r>
      <rPr>
        <i/>
        <sz val="9"/>
        <rFont val="Arial"/>
        <family val="2"/>
      </rPr>
      <t>(Applicant organization only)</t>
    </r>
  </si>
  <si>
    <r>
      <t>TYPE APPT. (</t>
    </r>
    <r>
      <rPr>
        <i/>
        <sz val="8"/>
        <rFont val="arial"/>
        <family val="2"/>
      </rPr>
      <t>Months</t>
    </r>
    <r>
      <rPr>
        <sz val="8"/>
        <rFont val="Arial"/>
        <family val="2"/>
      </rPr>
      <t xml:space="preserve">) </t>
    </r>
  </si>
  <si>
    <t>INST. BASE SALARY</t>
  </si>
  <si>
    <r>
      <t xml:space="preserve">  DOLLAR AMOUNT REQUESTED </t>
    </r>
    <r>
      <rPr>
        <i/>
        <sz val="8"/>
        <rFont val="arial"/>
        <family val="2"/>
      </rPr>
      <t>(omit cents)</t>
    </r>
  </si>
  <si>
    <t>ROLE ON PROJECT</t>
  </si>
  <si>
    <t>mnts</t>
  </si>
  <si>
    <t>SALARY   
REQUESTED</t>
  </si>
  <si>
    <t>FRINGE    BENEFITS</t>
  </si>
  <si>
    <t xml:space="preserve">                                                                                                                                                              TOTALS</t>
  </si>
  <si>
    <t>Principal Investigator</t>
  </si>
  <si>
    <t>SUBTOTALS</t>
  </si>
  <si>
    <t xml:space="preserve"> </t>
  </si>
  <si>
    <t>CONSULTANT COSTS</t>
  </si>
  <si>
    <t>Advisory Board</t>
  </si>
  <si>
    <t>People</t>
  </si>
  <si>
    <t>per  day</t>
  </si>
  <si>
    <t>EQUIPMENT</t>
  </si>
  <si>
    <t>SUPPLIES</t>
  </si>
  <si>
    <t xml:space="preserve">Consumable Office and Computer Supplies </t>
  </si>
  <si>
    <t>TRAVEL</t>
  </si>
  <si>
    <t>Trips</t>
  </si>
  <si>
    <t>per trip</t>
  </si>
  <si>
    <t>PATIENT CARE COSTS</t>
  </si>
  <si>
    <t>INPATIENT</t>
  </si>
  <si>
    <t>OUTPATIENT</t>
  </si>
  <si>
    <t>None</t>
  </si>
  <si>
    <r>
      <t xml:space="preserve">ALTERATIONS AND RENOVATIONS </t>
    </r>
    <r>
      <rPr>
        <i/>
        <sz val="9"/>
        <rFont val="Arial"/>
        <family val="2"/>
      </rPr>
      <t>(Itemize by category)</t>
    </r>
  </si>
  <si>
    <r>
      <t xml:space="preserve">OTHER EXPENSES </t>
    </r>
    <r>
      <rPr>
        <i/>
        <sz val="9"/>
        <rFont val="Arial"/>
        <family val="2"/>
      </rPr>
      <t>(Itemize by category)</t>
    </r>
  </si>
  <si>
    <t>SUBTOTAL DIRECT COSTS FOR INITIAL BUDGET PERIOD</t>
  </si>
  <si>
    <t>Statistician</t>
  </si>
  <si>
    <t>Program Assistant/Data Clerk</t>
  </si>
  <si>
    <t>Investigator</t>
  </si>
  <si>
    <t>Computers</t>
  </si>
  <si>
    <t>Target</t>
  </si>
  <si>
    <t>EFFORT ON PROJECT</t>
  </si>
  <si>
    <t>Subcontract</t>
  </si>
  <si>
    <t>Travel to Primary Care Sites</t>
  </si>
  <si>
    <t>Professional Meeting</t>
  </si>
  <si>
    <t>Project Manager</t>
  </si>
  <si>
    <t>IDC</t>
  </si>
  <si>
    <t>DC</t>
  </si>
  <si>
    <t xml:space="preserve">TBN  </t>
  </si>
  <si>
    <t>YEAR 2</t>
  </si>
  <si>
    <t>Year 3</t>
  </si>
  <si>
    <t>Year 4</t>
  </si>
  <si>
    <t>Year 5</t>
  </si>
  <si>
    <t>miles RT</t>
  </si>
  <si>
    <t># trips</t>
  </si>
  <si>
    <t>per/mile</t>
  </si>
  <si>
    <t>10% time</t>
  </si>
  <si>
    <t>2 fulltime</t>
  </si>
  <si>
    <t>15% time</t>
  </si>
  <si>
    <t>CHANGE FROM YR 1 TO YR 2</t>
  </si>
  <si>
    <t>CHANGE FROM YR 4 TO YR 5</t>
  </si>
  <si>
    <t>Pediatrics</t>
  </si>
  <si>
    <t xml:space="preserve">2 for 2 months </t>
  </si>
  <si>
    <t>5% time</t>
  </si>
  <si>
    <t>20% time</t>
  </si>
  <si>
    <t>Research Assistant</t>
  </si>
  <si>
    <t>Data Manager/Analyst</t>
  </si>
  <si>
    <t>monthly</t>
  </si>
  <si>
    <t>MSW  (2)</t>
  </si>
  <si>
    <t>Key Personnel</t>
  </si>
  <si>
    <t>9/1/17-8/31/18</t>
  </si>
  <si>
    <t>9/1/18-8/31/19</t>
  </si>
  <si>
    <t>9/1/19-8/31/20</t>
  </si>
  <si>
    <t>9/1/20-8/31/21</t>
  </si>
  <si>
    <t>Smith</t>
  </si>
  <si>
    <t>Rogers</t>
  </si>
  <si>
    <t>Kohn</t>
  </si>
  <si>
    <t>McNally</t>
  </si>
  <si>
    <t>Stevenson</t>
  </si>
  <si>
    <t>Liu</t>
  </si>
  <si>
    <t>Co-I</t>
  </si>
  <si>
    <t>George</t>
  </si>
  <si>
    <t>Kelly</t>
  </si>
  <si>
    <t>Lee</t>
  </si>
  <si>
    <t>DeLipe</t>
  </si>
  <si>
    <t xml:space="preserve"> Trainers</t>
  </si>
  <si>
    <t>Community Org</t>
  </si>
  <si>
    <t>TEMPLATE: CHECK YOUR OWN INSTITUTIONS FRINGE RATE, ETC!</t>
  </si>
  <si>
    <t>PLEASE CHECK THAT THE EQUATIONS ARE ACCURATE!  AND NOTE - THESE ARE "DRAFTS" AND NEED TO BE FOLLOWED BY A REAL BUDGET PERSON!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</si>
</sst>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mm/dd/yy"/>
    <numFmt numFmtId="167" formatCode="#,##0.;\(#,##0\)"/>
    <numFmt numFmtId="168" formatCode="#,##0."/>
    <numFmt numFmtId="169" formatCode="0.0"/>
    <numFmt numFmtId="170" formatCode="_(* #,##0_);_(* \(#,##0\);_(* &quot;-&quot;??_);_(@_)"/>
  </numFmts>
  <fonts count="28" x14ac:knownFonts="1">
    <font>
      <sz val="10"/>
      <name val="Courier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Geneva"/>
    </font>
    <font>
      <sz val="8"/>
      <name val="Arial"/>
      <family val="2"/>
    </font>
    <font>
      <i/>
      <sz val="8"/>
      <name val="arial"/>
      <family val="2"/>
    </font>
    <font>
      <sz val="10"/>
      <name val="Calibri"/>
      <family val="2"/>
      <scheme val="minor"/>
    </font>
    <font>
      <sz val="10"/>
      <name val="Helv"/>
    </font>
    <font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MS Sans Serif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u/>
      <sz val="10"/>
      <color theme="10"/>
      <name val="Courier"/>
    </font>
    <font>
      <u/>
      <sz val="10"/>
      <color theme="11"/>
      <name val="Courier"/>
    </font>
    <font>
      <sz val="8"/>
      <name val="Courier"/>
    </font>
    <font>
      <sz val="10"/>
      <name val="Calibri"/>
      <family val="2"/>
    </font>
    <font>
      <sz val="10"/>
      <color rgb="FF000000"/>
      <name val="Calibri"/>
      <family val="2"/>
    </font>
    <font>
      <sz val="8"/>
      <name val="Calibri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ourie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43">
    <xf numFmtId="164" fontId="0" fillId="0" borderId="0"/>
    <xf numFmtId="8" fontId="11" fillId="0" borderId="0" applyFont="0" applyFill="0" applyBorder="0" applyAlignment="0" applyProtection="0"/>
    <xf numFmtId="0" fontId="4" fillId="0" borderId="0" applyProtection="0"/>
    <xf numFmtId="164" fontId="8" fillId="0" borderId="0" applyFill="0" applyBorder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3" fillId="0" borderId="0"/>
    <xf numFmtId="0" fontId="14" fillId="0" borderId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43" fontId="25" fillId="0" borderId="0" applyFont="0" applyFill="0" applyBorder="0" applyAlignment="0" applyProtection="0"/>
  </cellStyleXfs>
  <cellXfs count="151">
    <xf numFmtId="164" fontId="0" fillId="0" borderId="0" xfId="0"/>
    <xf numFmtId="0" fontId="7" fillId="0" borderId="11" xfId="2" applyFont="1" applyFill="1" applyBorder="1" applyAlignment="1">
      <alignment horizontal="left" wrapText="1"/>
    </xf>
    <xf numFmtId="0" fontId="7" fillId="0" borderId="11" xfId="2" applyFont="1" applyFill="1" applyBorder="1" applyAlignment="1" applyProtection="1">
      <alignment horizontal="center"/>
      <protection locked="0"/>
    </xf>
    <xf numFmtId="9" fontId="7" fillId="0" borderId="11" xfId="2" applyNumberFormat="1" applyFont="1" applyFill="1" applyBorder="1" applyAlignment="1" applyProtection="1">
      <alignment horizontal="center"/>
      <protection locked="0"/>
    </xf>
    <xf numFmtId="3" fontId="9" fillId="0" borderId="11" xfId="3" applyNumberFormat="1" applyFont="1" applyFill="1" applyBorder="1" applyAlignment="1"/>
    <xf numFmtId="3" fontId="7" fillId="0" borderId="11" xfId="2" applyNumberFormat="1" applyFont="1" applyFill="1" applyBorder="1" applyAlignment="1" applyProtection="1">
      <alignment horizontal="right"/>
      <protection locked="0"/>
    </xf>
    <xf numFmtId="3" fontId="7" fillId="0" borderId="3" xfId="2" applyNumberFormat="1" applyFont="1" applyFill="1" applyBorder="1" applyAlignment="1" applyProtection="1">
      <alignment horizontal="right"/>
      <protection locked="0"/>
    </xf>
    <xf numFmtId="165" fontId="7" fillId="0" borderId="11" xfId="2" applyNumberFormat="1" applyFont="1" applyFill="1" applyBorder="1" applyAlignment="1" applyProtection="1">
      <alignment horizontal="right"/>
      <protection locked="0"/>
    </xf>
    <xf numFmtId="9" fontId="1" fillId="0" borderId="8" xfId="2" applyNumberFormat="1" applyFont="1" applyFill="1" applyBorder="1"/>
    <xf numFmtId="167" fontId="1" fillId="0" borderId="0" xfId="2" applyNumberFormat="1" applyFont="1" applyFill="1" applyBorder="1" applyAlignment="1">
      <alignment vertical="center"/>
    </xf>
    <xf numFmtId="164" fontId="7" fillId="0" borderId="0" xfId="0" applyFont="1" applyFill="1" applyBorder="1"/>
    <xf numFmtId="0" fontId="1" fillId="0" borderId="5" xfId="2" applyFont="1" applyFill="1" applyBorder="1" applyAlignment="1" applyProtection="1">
      <alignment vertical="center"/>
      <protection locked="0"/>
    </xf>
    <xf numFmtId="165" fontId="7" fillId="0" borderId="13" xfId="2" applyNumberFormat="1" applyFont="1" applyFill="1" applyBorder="1" applyAlignment="1" applyProtection="1">
      <alignment horizontal="right" vertical="center"/>
      <protection locked="0"/>
    </xf>
    <xf numFmtId="0" fontId="7" fillId="0" borderId="7" xfId="2" applyFont="1" applyFill="1" applyBorder="1" applyAlignment="1" applyProtection="1">
      <alignment vertical="center"/>
      <protection locked="0"/>
    </xf>
    <xf numFmtId="164" fontId="7" fillId="0" borderId="0" xfId="0" applyFont="1" applyFill="1" applyBorder="1" applyAlignment="1"/>
    <xf numFmtId="0" fontId="7" fillId="0" borderId="0" xfId="2" applyFont="1" applyFill="1" applyBorder="1" applyAlignment="1" applyProtection="1">
      <alignment vertical="center"/>
      <protection locked="0"/>
    </xf>
    <xf numFmtId="164" fontId="1" fillId="0" borderId="0" xfId="0" applyFont="1" applyFill="1" applyBorder="1"/>
    <xf numFmtId="6" fontId="1" fillId="0" borderId="0" xfId="1" applyNumberFormat="1" applyFont="1" applyFill="1" applyBorder="1"/>
    <xf numFmtId="169" fontId="7" fillId="0" borderId="11" xfId="2" applyNumberFormat="1" applyFont="1" applyFill="1" applyBorder="1" applyAlignment="1" applyProtection="1">
      <alignment horizontal="center"/>
      <protection locked="0"/>
    </xf>
    <xf numFmtId="9" fontId="19" fillId="0" borderId="3" xfId="0" applyNumberFormat="1" applyFont="1" applyFill="1" applyBorder="1" applyAlignment="1" applyProtection="1">
      <alignment horizontal="center"/>
      <protection locked="0"/>
    </xf>
    <xf numFmtId="0" fontId="1" fillId="0" borderId="2" xfId="2" applyFont="1" applyFill="1" applyBorder="1" applyAlignment="1">
      <alignment horizontal="right"/>
    </xf>
    <xf numFmtId="3" fontId="1" fillId="0" borderId="8" xfId="2" applyNumberFormat="1" applyFont="1" applyFill="1" applyBorder="1"/>
    <xf numFmtId="165" fontId="1" fillId="0" borderId="14" xfId="2" applyNumberFormat="1" applyFont="1" applyFill="1" applyBorder="1" applyAlignment="1" applyProtection="1">
      <alignment horizontal="right"/>
      <protection locked="0"/>
    </xf>
    <xf numFmtId="165" fontId="1" fillId="0" borderId="15" xfId="2" applyNumberFormat="1" applyFont="1" applyFill="1" applyBorder="1" applyAlignment="1" applyProtection="1">
      <alignment horizontal="right"/>
      <protection locked="0"/>
    </xf>
    <xf numFmtId="165" fontId="1" fillId="0" borderId="16" xfId="2" applyNumberFormat="1" applyFont="1" applyFill="1" applyBorder="1" applyAlignment="1" applyProtection="1">
      <alignment horizontal="right"/>
      <protection locked="0"/>
    </xf>
    <xf numFmtId="0" fontId="1" fillId="0" borderId="12" xfId="2" applyFont="1" applyFill="1" applyBorder="1" applyAlignment="1">
      <alignment horizontal="center" wrapText="1"/>
    </xf>
    <xf numFmtId="165" fontId="1" fillId="0" borderId="0" xfId="0" applyNumberFormat="1" applyFont="1" applyFill="1" applyBorder="1"/>
    <xf numFmtId="165" fontId="7" fillId="0" borderId="0" xfId="0" applyNumberFormat="1" applyFont="1" applyFill="1" applyBorder="1"/>
    <xf numFmtId="3" fontId="1" fillId="0" borderId="11" xfId="2" applyNumberFormat="1" applyFont="1" applyFill="1" applyBorder="1" applyAlignment="1">
      <alignment horizontal="right" vertical="center"/>
    </xf>
    <xf numFmtId="3" fontId="1" fillId="0" borderId="0" xfId="2" applyNumberFormat="1" applyFont="1" applyFill="1" applyBorder="1"/>
    <xf numFmtId="0" fontId="1" fillId="0" borderId="0" xfId="2" applyFont="1" applyFill="1" applyBorder="1" applyAlignment="1">
      <alignment vertical="center"/>
    </xf>
    <xf numFmtId="164" fontId="0" fillId="0" borderId="0" xfId="0" applyFill="1" applyBorder="1"/>
    <xf numFmtId="6" fontId="9" fillId="0" borderId="11" xfId="1" applyNumberFormat="1" applyFont="1" applyFill="1" applyBorder="1" applyAlignment="1"/>
    <xf numFmtId="6" fontId="1" fillId="0" borderId="11" xfId="1" applyNumberFormat="1" applyFont="1" applyFill="1" applyBorder="1"/>
    <xf numFmtId="6" fontId="20" fillId="0" borderId="11" xfId="1" applyNumberFormat="1" applyFont="1" applyFill="1" applyBorder="1"/>
    <xf numFmtId="3" fontId="7" fillId="0" borderId="10" xfId="2" applyNumberFormat="1" applyFont="1" applyFill="1" applyBorder="1" applyAlignment="1" applyProtection="1">
      <alignment horizontal="right"/>
      <protection locked="0"/>
    </xf>
    <xf numFmtId="164" fontId="1" fillId="0" borderId="0" xfId="0" applyFont="1" applyFill="1" applyBorder="1" applyAlignment="1">
      <alignment horizontal="right"/>
    </xf>
    <xf numFmtId="38" fontId="20" fillId="0" borderId="0" xfId="0" applyNumberFormat="1" applyFont="1" applyFill="1" applyBorder="1"/>
    <xf numFmtId="0" fontId="1" fillId="0" borderId="5" xfId="2" applyFont="1" applyFill="1" applyBorder="1" applyAlignment="1" applyProtection="1">
      <alignment horizontal="right" vertical="center"/>
      <protection locked="0"/>
    </xf>
    <xf numFmtId="0" fontId="7" fillId="0" borderId="0" xfId="2" applyFont="1" applyFill="1" applyBorder="1" applyAlignment="1" applyProtection="1">
      <alignment horizontal="left" vertical="center" indent="1"/>
      <protection locked="0"/>
    </xf>
    <xf numFmtId="0" fontId="1" fillId="0" borderId="0" xfId="2" applyFont="1" applyFill="1" applyBorder="1" applyAlignment="1" applyProtection="1">
      <alignment vertical="center"/>
      <protection locked="0"/>
    </xf>
    <xf numFmtId="164" fontId="6" fillId="0" borderId="0" xfId="0" applyFont="1" applyFill="1" applyBorder="1" applyAlignment="1">
      <alignment horizontal="right"/>
    </xf>
    <xf numFmtId="165" fontId="12" fillId="0" borderId="11" xfId="1" applyNumberFormat="1" applyFont="1" applyFill="1" applyBorder="1" applyAlignment="1" applyProtection="1">
      <alignment vertical="center"/>
    </xf>
    <xf numFmtId="164" fontId="0" fillId="0" borderId="0" xfId="0" applyFill="1"/>
    <xf numFmtId="0" fontId="1" fillId="0" borderId="0" xfId="2" applyFont="1" applyFill="1" applyBorder="1" applyAlignment="1">
      <alignment horizontal="center" vertical="top"/>
    </xf>
    <xf numFmtId="164" fontId="1" fillId="0" borderId="8" xfId="0" applyFont="1" applyFill="1" applyBorder="1" applyAlignment="1">
      <alignment horizontal="center"/>
    </xf>
    <xf numFmtId="166" fontId="2" fillId="0" borderId="0" xfId="2" quotePrefix="1" applyNumberFormat="1" applyFont="1" applyFill="1" applyBorder="1" applyAlignment="1" applyProtection="1">
      <alignment horizontal="right" vertical="center"/>
      <protection locked="0"/>
    </xf>
    <xf numFmtId="166" fontId="1" fillId="0" borderId="0" xfId="2" quotePrefix="1" applyNumberFormat="1" applyFont="1" applyFill="1" applyBorder="1" applyAlignment="1" applyProtection="1">
      <alignment horizontal="center" vertical="center"/>
      <protection locked="0"/>
    </xf>
    <xf numFmtId="0" fontId="1" fillId="0" borderId="11" xfId="2" applyFont="1" applyFill="1" applyBorder="1"/>
    <xf numFmtId="0" fontId="5" fillId="0" borderId="12" xfId="2" applyFont="1" applyFill="1" applyBorder="1" applyAlignment="1">
      <alignment horizontal="center" wrapText="1"/>
    </xf>
    <xf numFmtId="0" fontId="5" fillId="0" borderId="13" xfId="2" applyFont="1" applyFill="1" applyBorder="1" applyAlignment="1">
      <alignment horizontal="center" wrapText="1"/>
    </xf>
    <xf numFmtId="0" fontId="5" fillId="0" borderId="11" xfId="2" applyFont="1" applyFill="1" applyBorder="1" applyAlignment="1">
      <alignment horizontal="center" wrapText="1"/>
    </xf>
    <xf numFmtId="0" fontId="7" fillId="0" borderId="12" xfId="2" applyFont="1" applyFill="1" applyBorder="1" applyAlignment="1">
      <alignment horizontal="left" vertical="center" wrapText="1"/>
    </xf>
    <xf numFmtId="0" fontId="7" fillId="0" borderId="12" xfId="2" applyFont="1" applyFill="1" applyBorder="1" applyAlignment="1">
      <alignment horizontal="left" wrapText="1"/>
    </xf>
    <xf numFmtId="167" fontId="1" fillId="0" borderId="0" xfId="2" applyNumberFormat="1" applyFont="1" applyFill="1" applyBorder="1" applyAlignment="1" applyProtection="1">
      <alignment horizontal="right" vertical="center"/>
      <protection locked="0"/>
    </xf>
    <xf numFmtId="167" fontId="1" fillId="0" borderId="5" xfId="2" applyNumberFormat="1" applyFont="1" applyFill="1" applyBorder="1" applyAlignment="1" applyProtection="1">
      <alignment vertical="center"/>
      <protection locked="0"/>
    </xf>
    <xf numFmtId="167" fontId="1" fillId="0" borderId="6" xfId="2" applyNumberFormat="1" applyFont="1" applyFill="1" applyBorder="1" applyAlignment="1" applyProtection="1">
      <alignment vertical="center"/>
      <protection locked="0"/>
    </xf>
    <xf numFmtId="0" fontId="7" fillId="0" borderId="8" xfId="2" applyFont="1" applyFill="1" applyBorder="1" applyAlignment="1" applyProtection="1">
      <alignment vertical="center"/>
      <protection locked="0"/>
    </xf>
    <xf numFmtId="167" fontId="7" fillId="0" borderId="8" xfId="2" applyNumberFormat="1" applyFont="1" applyFill="1" applyBorder="1" applyAlignment="1" applyProtection="1">
      <alignment vertical="center"/>
      <protection locked="0"/>
    </xf>
    <xf numFmtId="3" fontId="7" fillId="0" borderId="9" xfId="2" applyNumberFormat="1" applyFont="1" applyFill="1" applyBorder="1" applyAlignment="1" applyProtection="1">
      <alignment horizontal="right"/>
      <protection locked="0"/>
    </xf>
    <xf numFmtId="164" fontId="7" fillId="0" borderId="8" xfId="0" applyFont="1" applyFill="1" applyBorder="1" applyAlignment="1">
      <alignment vertical="center"/>
    </xf>
    <xf numFmtId="3" fontId="7" fillId="0" borderId="0" xfId="2" applyNumberFormat="1" applyFont="1" applyFill="1" applyBorder="1" applyAlignment="1" applyProtection="1">
      <alignment vertical="center"/>
      <protection locked="0"/>
    </xf>
    <xf numFmtId="164" fontId="7" fillId="0" borderId="0" xfId="0" applyFont="1" applyFill="1" applyBorder="1" applyAlignment="1">
      <alignment vertical="center"/>
    </xf>
    <xf numFmtId="41" fontId="7" fillId="0" borderId="10" xfId="2" applyNumberFormat="1" applyFont="1" applyFill="1" applyBorder="1" applyAlignment="1" applyProtection="1">
      <protection locked="0"/>
    </xf>
    <xf numFmtId="41" fontId="7" fillId="0" borderId="9" xfId="2" applyNumberFormat="1" applyFont="1" applyFill="1" applyBorder="1" applyAlignment="1" applyProtection="1">
      <alignment vertical="center"/>
      <protection locked="0"/>
    </xf>
    <xf numFmtId="0" fontId="1" fillId="0" borderId="1" xfId="2" applyFont="1" applyFill="1" applyBorder="1" applyAlignment="1">
      <alignment vertical="center"/>
    </xf>
    <xf numFmtId="0" fontId="1" fillId="0" borderId="2" xfId="2" applyFont="1" applyFill="1" applyBorder="1" applyAlignment="1" applyProtection="1">
      <alignment horizontal="right" vertical="center"/>
      <protection locked="0"/>
    </xf>
    <xf numFmtId="0" fontId="1" fillId="0" borderId="3" xfId="2" applyFont="1" applyFill="1" applyBorder="1" applyAlignment="1" applyProtection="1">
      <alignment horizontal="right" vertical="center"/>
      <protection locked="0"/>
    </xf>
    <xf numFmtId="0" fontId="1" fillId="0" borderId="2" xfId="2" applyFont="1" applyFill="1" applyBorder="1" applyAlignment="1" applyProtection="1">
      <alignment vertical="center"/>
      <protection locked="0"/>
    </xf>
    <xf numFmtId="3" fontId="1" fillId="0" borderId="18" xfId="2" applyNumberFormat="1" applyFont="1" applyFill="1" applyBorder="1" applyAlignment="1" applyProtection="1">
      <alignment horizontal="right"/>
      <protection locked="0"/>
    </xf>
    <xf numFmtId="167" fontId="1" fillId="0" borderId="0" xfId="2" applyNumberFormat="1" applyFont="1" applyFill="1" applyBorder="1" applyAlignment="1" applyProtection="1">
      <alignment vertical="center"/>
      <protection locked="0"/>
    </xf>
    <xf numFmtId="0" fontId="1" fillId="0" borderId="0" xfId="2" applyFont="1" applyFill="1" applyBorder="1" applyAlignment="1" applyProtection="1">
      <alignment horizontal="left" vertical="center"/>
      <protection locked="0"/>
    </xf>
    <xf numFmtId="0" fontId="1" fillId="0" borderId="5" xfId="2" applyFont="1" applyFill="1" applyBorder="1" applyAlignment="1">
      <alignment vertical="center"/>
    </xf>
    <xf numFmtId="168" fontId="1" fillId="0" borderId="5" xfId="2" applyNumberFormat="1" applyFont="1" applyFill="1" applyBorder="1" applyAlignment="1" applyProtection="1">
      <alignment vertical="center"/>
      <protection locked="0"/>
    </xf>
    <xf numFmtId="168" fontId="1" fillId="0" borderId="0" xfId="2" applyNumberFormat="1" applyFont="1" applyFill="1" applyBorder="1" applyAlignment="1" applyProtection="1">
      <alignment vertical="center"/>
      <protection locked="0"/>
    </xf>
    <xf numFmtId="9" fontId="19" fillId="0" borderId="3" xfId="0" applyNumberFormat="1" applyFont="1" applyFill="1" applyBorder="1" applyAlignment="1" applyProtection="1">
      <alignment horizontal="right"/>
      <protection locked="0"/>
    </xf>
    <xf numFmtId="164" fontId="26" fillId="0" borderId="0" xfId="0" applyFont="1" applyFill="1" applyBorder="1"/>
    <xf numFmtId="6" fontId="7" fillId="0" borderId="3" xfId="1" applyNumberFormat="1" applyFont="1" applyFill="1" applyBorder="1" applyAlignment="1" applyProtection="1">
      <alignment horizontal="right"/>
      <protection locked="0"/>
    </xf>
    <xf numFmtId="170" fontId="7" fillId="0" borderId="11" xfId="142" applyNumberFormat="1" applyFont="1" applyFill="1" applyBorder="1" applyAlignment="1" applyProtection="1">
      <alignment horizontal="right"/>
      <protection locked="0"/>
    </xf>
    <xf numFmtId="0" fontId="5" fillId="0" borderId="0" xfId="2" applyFont="1" applyFill="1" applyBorder="1" applyAlignment="1">
      <alignment horizontal="center" wrapText="1"/>
    </xf>
    <xf numFmtId="164" fontId="1" fillId="0" borderId="0" xfId="0" applyFont="1" applyFill="1"/>
    <xf numFmtId="0" fontId="1" fillId="0" borderId="7" xfId="2" applyFont="1" applyFill="1" applyBorder="1" applyAlignment="1">
      <alignment vertical="center"/>
    </xf>
    <xf numFmtId="0" fontId="1" fillId="0" borderId="0" xfId="2" applyFont="1" applyFill="1" applyBorder="1" applyAlignment="1">
      <alignment horizontal="right" vertical="center"/>
    </xf>
    <xf numFmtId="0" fontId="1" fillId="0" borderId="8" xfId="2" applyFont="1" applyFill="1" applyBorder="1" applyAlignment="1" applyProtection="1">
      <alignment horizontal="center" vertical="center"/>
      <protection locked="0"/>
    </xf>
    <xf numFmtId="0" fontId="1" fillId="0" borderId="9" xfId="2" applyFont="1" applyFill="1" applyBorder="1" applyAlignment="1" applyProtection="1">
      <alignment horizontal="center" vertical="center"/>
      <protection locked="0"/>
    </xf>
    <xf numFmtId="0" fontId="1" fillId="0" borderId="0" xfId="2" applyFont="1" applyFill="1" applyBorder="1" applyAlignment="1" applyProtection="1">
      <alignment horizontal="center" vertical="center"/>
      <protection locked="0"/>
    </xf>
    <xf numFmtId="0" fontId="1" fillId="0" borderId="4" xfId="2" applyFont="1" applyFill="1" applyBorder="1" applyAlignment="1">
      <alignment horizontal="center"/>
    </xf>
    <xf numFmtId="0" fontId="1" fillId="0" borderId="5" xfId="2" applyFont="1" applyFill="1" applyBorder="1" applyAlignment="1">
      <alignment horizontal="center"/>
    </xf>
    <xf numFmtId="0" fontId="1" fillId="0" borderId="5" xfId="2" applyFont="1" applyFill="1" applyBorder="1" applyAlignment="1">
      <alignment horizontal="left" vertical="top"/>
    </xf>
    <xf numFmtId="0" fontId="1" fillId="0" borderId="5" xfId="2" applyFont="1" applyFill="1" applyBorder="1" applyAlignment="1">
      <alignment horizontal="center" vertical="top"/>
    </xf>
    <xf numFmtId="165" fontId="1" fillId="0" borderId="6" xfId="2" applyNumberFormat="1" applyFont="1" applyFill="1" applyBorder="1" applyAlignment="1">
      <alignment horizontal="center" vertical="top"/>
    </xf>
    <xf numFmtId="165" fontId="1" fillId="0" borderId="0" xfId="2" applyNumberFormat="1" applyFont="1" applyFill="1" applyBorder="1" applyAlignment="1">
      <alignment horizontal="centerContinuous" vertical="top"/>
    </xf>
    <xf numFmtId="0" fontId="1" fillId="0" borderId="7" xfId="2" applyFont="1" applyFill="1" applyBorder="1" applyAlignment="1">
      <alignment horizontal="center" vertical="top"/>
    </xf>
    <xf numFmtId="166" fontId="2" fillId="0" borderId="10" xfId="2" applyNumberFormat="1" applyFont="1" applyFill="1" applyBorder="1" applyAlignment="1">
      <alignment horizontal="center" vertical="center"/>
    </xf>
    <xf numFmtId="166" fontId="2" fillId="0" borderId="0" xfId="2" applyNumberFormat="1" applyFont="1" applyFill="1" applyBorder="1" applyAlignment="1">
      <alignment horizontal="centerContinuous" vertical="center"/>
    </xf>
    <xf numFmtId="164" fontId="1" fillId="0" borderId="0" xfId="0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/>
    </xf>
    <xf numFmtId="165" fontId="5" fillId="0" borderId="3" xfId="2" applyNumberFormat="1" applyFont="1" applyFill="1" applyBorder="1" applyAlignment="1">
      <alignment horizontal="center"/>
    </xf>
    <xf numFmtId="165" fontId="5" fillId="0" borderId="0" xfId="2" applyNumberFormat="1" applyFont="1" applyFill="1" applyBorder="1" applyAlignment="1">
      <alignment horizontal="centerContinuous"/>
    </xf>
    <xf numFmtId="164" fontId="5" fillId="0" borderId="0" xfId="0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center" wrapText="1"/>
    </xf>
    <xf numFmtId="165" fontId="5" fillId="0" borderId="0" xfId="2" applyNumberFormat="1" applyFont="1" applyFill="1" applyBorder="1" applyAlignment="1">
      <alignment horizontal="center" wrapText="1"/>
    </xf>
    <xf numFmtId="165" fontId="7" fillId="0" borderId="0" xfId="2" applyNumberFormat="1" applyFont="1" applyFill="1" applyBorder="1" applyAlignment="1" applyProtection="1">
      <alignment horizontal="right"/>
      <protection locked="0"/>
    </xf>
    <xf numFmtId="0" fontId="10" fillId="0" borderId="12" xfId="2" applyFont="1" applyFill="1" applyBorder="1" applyAlignment="1">
      <alignment horizontal="left" vertical="center" wrapText="1"/>
    </xf>
    <xf numFmtId="0" fontId="26" fillId="0" borderId="11" xfId="2" applyFont="1" applyFill="1" applyBorder="1" applyAlignment="1">
      <alignment horizontal="left" wrapText="1"/>
    </xf>
    <xf numFmtId="164" fontId="6" fillId="0" borderId="0" xfId="0" applyFont="1" applyFill="1" applyBorder="1"/>
    <xf numFmtId="0" fontId="19" fillId="0" borderId="11" xfId="0" applyNumberFormat="1" applyFont="1" applyFill="1" applyBorder="1" applyAlignment="1">
      <alignment horizontal="left" wrapText="1"/>
    </xf>
    <xf numFmtId="0" fontId="21" fillId="0" borderId="6" xfId="0" applyNumberFormat="1" applyFont="1" applyFill="1" applyBorder="1" applyAlignment="1">
      <alignment horizontal="left" vertical="center" wrapText="1"/>
    </xf>
    <xf numFmtId="0" fontId="1" fillId="0" borderId="1" xfId="2" applyFont="1" applyFill="1" applyBorder="1"/>
    <xf numFmtId="165" fontId="1" fillId="0" borderId="0" xfId="2" applyNumberFormat="1" applyFont="1" applyFill="1" applyBorder="1" applyAlignment="1" applyProtection="1">
      <alignment horizontal="right"/>
      <protection locked="0"/>
    </xf>
    <xf numFmtId="165" fontId="7" fillId="0" borderId="17" xfId="2" applyNumberFormat="1" applyFont="1" applyFill="1" applyBorder="1" applyAlignment="1" applyProtection="1">
      <alignment vertical="center"/>
    </xf>
    <xf numFmtId="165" fontId="7" fillId="0" borderId="0" xfId="2" applyNumberFormat="1" applyFont="1" applyFill="1" applyBorder="1" applyAlignment="1" applyProtection="1">
      <alignment vertical="center"/>
    </xf>
    <xf numFmtId="164" fontId="7" fillId="0" borderId="7" xfId="0" applyFont="1" applyFill="1" applyBorder="1"/>
    <xf numFmtId="3" fontId="26" fillId="0" borderId="0" xfId="0" applyNumberFormat="1" applyFont="1" applyFill="1" applyBorder="1" applyAlignment="1"/>
    <xf numFmtId="165" fontId="26" fillId="0" borderId="13" xfId="2" applyNumberFormat="1" applyFont="1" applyFill="1" applyBorder="1" applyAlignment="1" applyProtection="1">
      <alignment horizontal="right" vertical="center"/>
      <protection locked="0"/>
    </xf>
    <xf numFmtId="165" fontId="22" fillId="0" borderId="0" xfId="2" applyNumberFormat="1" applyFont="1" applyFill="1" applyBorder="1" applyAlignment="1" applyProtection="1">
      <alignment horizontal="right" vertical="center"/>
      <protection locked="0"/>
    </xf>
    <xf numFmtId="164" fontId="26" fillId="0" borderId="8" xfId="0" applyFont="1" applyFill="1" applyBorder="1"/>
    <xf numFmtId="0" fontId="1" fillId="0" borderId="4" xfId="2" applyFont="1" applyFill="1" applyBorder="1" applyAlignment="1">
      <alignment vertical="center"/>
    </xf>
    <xf numFmtId="165" fontId="7" fillId="0" borderId="11" xfId="2" applyNumberFormat="1" applyFont="1" applyFill="1" applyBorder="1" applyAlignment="1" applyProtection="1">
      <alignment vertical="center"/>
    </xf>
    <xf numFmtId="0" fontId="7" fillId="0" borderId="18" xfId="2" applyFont="1" applyFill="1" applyBorder="1" applyAlignment="1" applyProtection="1">
      <alignment vertical="center"/>
      <protection locked="0"/>
    </xf>
    <xf numFmtId="165" fontId="7" fillId="0" borderId="0" xfId="2" applyNumberFormat="1" applyFont="1" applyFill="1" applyBorder="1" applyAlignment="1" applyProtection="1">
      <alignment horizontal="right" vertical="center"/>
      <protection locked="0"/>
    </xf>
    <xf numFmtId="3" fontId="7" fillId="0" borderId="10" xfId="2" applyNumberFormat="1" applyFont="1" applyFill="1" applyBorder="1" applyAlignment="1" applyProtection="1">
      <alignment horizontal="right"/>
      <protection locked="0" hidden="1"/>
    </xf>
    <xf numFmtId="165" fontId="7" fillId="0" borderId="13" xfId="2" applyNumberFormat="1" applyFont="1" applyFill="1" applyBorder="1" applyAlignment="1" applyProtection="1">
      <alignment vertical="center"/>
    </xf>
    <xf numFmtId="0" fontId="1" fillId="0" borderId="11" xfId="2" applyFont="1" applyFill="1" applyBorder="1" applyAlignment="1">
      <alignment horizontal="left" vertical="center"/>
    </xf>
    <xf numFmtId="0" fontId="1" fillId="0" borderId="7" xfId="2" applyFont="1" applyFill="1" applyBorder="1" applyAlignment="1" applyProtection="1">
      <alignment vertical="center"/>
      <protection locked="0"/>
    </xf>
    <xf numFmtId="165" fontId="7" fillId="0" borderId="17" xfId="2" applyNumberFormat="1" applyFont="1" applyFill="1" applyBorder="1" applyAlignment="1" applyProtection="1">
      <alignment horizontal="right" vertical="center"/>
      <protection locked="0"/>
    </xf>
    <xf numFmtId="164" fontId="6" fillId="0" borderId="0" xfId="0" applyFont="1" applyFill="1" applyBorder="1" applyAlignment="1">
      <alignment horizontal="right" wrapText="1"/>
    </xf>
    <xf numFmtId="164" fontId="1" fillId="0" borderId="0" xfId="0" applyFont="1" applyFill="1" applyBorder="1" applyAlignment="1">
      <alignment wrapText="1"/>
    </xf>
    <xf numFmtId="0" fontId="1" fillId="0" borderId="2" xfId="2" applyFont="1" applyFill="1" applyBorder="1" applyAlignment="1">
      <alignment vertical="center"/>
    </xf>
    <xf numFmtId="165" fontId="12" fillId="0" borderId="0" xfId="1" applyNumberFormat="1" applyFont="1" applyFill="1" applyBorder="1" applyAlignment="1" applyProtection="1">
      <alignment vertical="center"/>
    </xf>
    <xf numFmtId="164" fontId="1" fillId="0" borderId="12" xfId="0" applyFont="1" applyFill="1" applyBorder="1"/>
    <xf numFmtId="165" fontId="1" fillId="0" borderId="12" xfId="0" applyNumberFormat="1" applyFont="1" applyFill="1" applyBorder="1"/>
    <xf numFmtId="164" fontId="23" fillId="0" borderId="0" xfId="0" applyFont="1" applyFill="1"/>
    <xf numFmtId="8" fontId="0" fillId="0" borderId="0" xfId="1" applyFont="1" applyFill="1"/>
    <xf numFmtId="164" fontId="27" fillId="0" borderId="11" xfId="0" applyFont="1" applyFill="1" applyBorder="1" applyAlignment="1">
      <alignment wrapText="1"/>
    </xf>
    <xf numFmtId="164" fontId="7" fillId="2" borderId="1" xfId="0" applyFont="1" applyFill="1" applyBorder="1"/>
    <xf numFmtId="164" fontId="15" fillId="2" borderId="2" xfId="0" applyFont="1" applyFill="1" applyBorder="1"/>
    <xf numFmtId="164" fontId="24" fillId="0" borderId="0" xfId="0" applyFont="1" applyFill="1" applyAlignment="1">
      <alignment horizontal="center"/>
    </xf>
    <xf numFmtId="164" fontId="7" fillId="0" borderId="0" xfId="0" applyFont="1" applyFill="1" applyAlignment="1"/>
    <xf numFmtId="164" fontId="7" fillId="0" borderId="0" xfId="0" applyFont="1" applyFill="1" applyAlignment="1">
      <alignment horizontal="center"/>
    </xf>
    <xf numFmtId="164" fontId="5" fillId="0" borderId="0" xfId="0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center" wrapText="1"/>
    </xf>
    <xf numFmtId="164" fontId="7" fillId="2" borderId="7" xfId="0" applyFont="1" applyFill="1" applyBorder="1"/>
    <xf numFmtId="164" fontId="15" fillId="2" borderId="0" xfId="0" applyFont="1" applyFill="1" applyBorder="1"/>
    <xf numFmtId="164" fontId="1" fillId="2" borderId="2" xfId="0" applyFont="1" applyFill="1" applyBorder="1"/>
    <xf numFmtId="164" fontId="1" fillId="2" borderId="3" xfId="0" applyFont="1" applyFill="1" applyBorder="1"/>
    <xf numFmtId="164" fontId="1" fillId="2" borderId="0" xfId="0" applyFont="1" applyFill="1" applyBorder="1"/>
    <xf numFmtId="164" fontId="1" fillId="2" borderId="8" xfId="0" applyFont="1" applyFill="1" applyBorder="1"/>
    <xf numFmtId="164" fontId="1" fillId="2" borderId="9" xfId="0" applyFont="1" applyFill="1" applyBorder="1"/>
  </cellXfs>
  <cellStyles count="143">
    <cellStyle name="#,##0_)" xfId="3"/>
    <cellStyle name="Comma" xfId="142" builtinId="3"/>
    <cellStyle name="Currency" xfId="1" builtinId="4"/>
    <cellStyle name="Currency 2" xfId="4"/>
    <cellStyle name="Currency 3" xfId="5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Normal" xfId="0" builtinId="0"/>
    <cellStyle name="Normal 2" xfId="6"/>
    <cellStyle name="Normal 3" xfId="7"/>
    <cellStyle name="Normal_FIRSTBU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zoomScale="218" zoomScaleNormal="218" zoomScaleSheetLayoutView="100" zoomScalePageLayoutView="218" workbookViewId="0">
      <selection activeCell="A31" sqref="A31"/>
    </sheetView>
  </sheetViews>
  <sheetFormatPr baseColWidth="10" defaultColWidth="9" defaultRowHeight="12" x14ac:dyDescent="0.15"/>
  <cols>
    <col min="1" max="1" width="21.33203125" style="80" customWidth="1"/>
    <col min="2" max="2" width="15.83203125" style="80" customWidth="1"/>
    <col min="3" max="4" width="7.83203125" style="80" customWidth="1"/>
    <col min="5" max="5" width="8.5" style="80" customWidth="1"/>
    <col min="6" max="6" width="10" style="80" bestFit="1" customWidth="1"/>
    <col min="7" max="7" width="10.1640625" style="80" customWidth="1"/>
    <col min="8" max="8" width="9.6640625" style="80" bestFit="1" customWidth="1"/>
    <col min="9" max="9" width="11.33203125" style="80" bestFit="1" customWidth="1"/>
    <col min="10" max="10" width="1.83203125" style="80" customWidth="1"/>
    <col min="11" max="11" width="8" style="16" customWidth="1"/>
    <col min="12" max="12" width="8.83203125" style="16" customWidth="1"/>
    <col min="13" max="13" width="10" style="16" bestFit="1" customWidth="1"/>
    <col min="14" max="14" width="2" style="16" customWidth="1"/>
    <col min="15" max="15" width="10" style="16" bestFit="1" customWidth="1"/>
    <col min="16" max="16" width="3" style="16" customWidth="1"/>
    <col min="17" max="17" width="10" style="16" bestFit="1" customWidth="1"/>
    <col min="18" max="18" width="2.83203125" style="16" customWidth="1"/>
    <col min="19" max="19" width="10" style="16" bestFit="1" customWidth="1"/>
    <col min="20" max="21" width="9" style="16"/>
    <col min="22" max="16384" width="9" style="80"/>
  </cols>
  <sheetData>
    <row r="1" spans="1:21" ht="19.25" customHeight="1" x14ac:dyDescent="0.2">
      <c r="A1" s="137" t="s">
        <v>86</v>
      </c>
      <c r="B1" s="138"/>
      <c r="C1" s="138"/>
      <c r="D1" s="138"/>
      <c r="E1" s="146"/>
      <c r="F1" s="146"/>
      <c r="G1" s="146"/>
      <c r="H1" s="146"/>
      <c r="I1" s="147"/>
      <c r="J1" s="16"/>
    </row>
    <row r="2" spans="1:21" ht="19.25" customHeight="1" x14ac:dyDescent="0.2">
      <c r="A2" s="144" t="s">
        <v>87</v>
      </c>
      <c r="B2" s="145"/>
      <c r="C2" s="145"/>
      <c r="D2" s="145"/>
      <c r="E2" s="148"/>
      <c r="F2" s="148"/>
      <c r="G2" s="149"/>
      <c r="H2" s="149"/>
      <c r="I2" s="150"/>
      <c r="J2" s="16"/>
    </row>
    <row r="3" spans="1:21" ht="13.25" customHeight="1" x14ac:dyDescent="0.15">
      <c r="A3" s="81"/>
      <c r="B3" s="30"/>
      <c r="C3" s="30"/>
      <c r="D3" s="30"/>
      <c r="E3" s="30"/>
      <c r="F3" s="82" t="s">
        <v>0</v>
      </c>
      <c r="G3" s="83" t="s">
        <v>1</v>
      </c>
      <c r="H3" s="83"/>
      <c r="I3" s="84"/>
      <c r="J3" s="85"/>
      <c r="K3" s="142" t="s">
        <v>58</v>
      </c>
      <c r="T3" s="142" t="s">
        <v>59</v>
      </c>
    </row>
    <row r="4" spans="1:21" ht="13" customHeight="1" x14ac:dyDescent="0.15">
      <c r="A4" s="86" t="s">
        <v>2</v>
      </c>
      <c r="B4" s="87"/>
      <c r="C4" s="87"/>
      <c r="D4" s="87"/>
      <c r="E4" s="87"/>
      <c r="F4" s="87"/>
      <c r="G4" s="88" t="s">
        <v>3</v>
      </c>
      <c r="H4" s="89" t="s">
        <v>4</v>
      </c>
      <c r="I4" s="90"/>
      <c r="J4" s="91"/>
      <c r="K4" s="142"/>
      <c r="T4" s="142"/>
    </row>
    <row r="5" spans="1:21" x14ac:dyDescent="0.15">
      <c r="A5" s="92" t="s">
        <v>5</v>
      </c>
      <c r="B5" s="44"/>
      <c r="C5" s="44"/>
      <c r="D5" s="44"/>
      <c r="E5" s="44"/>
      <c r="F5" s="45"/>
      <c r="G5" s="46">
        <v>42614</v>
      </c>
      <c r="H5" s="47"/>
      <c r="I5" s="93">
        <v>42978</v>
      </c>
      <c r="J5" s="94"/>
      <c r="K5" s="142"/>
      <c r="M5" s="95" t="s">
        <v>48</v>
      </c>
      <c r="N5" s="95" t="s">
        <v>17</v>
      </c>
      <c r="O5" s="95" t="s">
        <v>49</v>
      </c>
      <c r="P5" s="95"/>
      <c r="Q5" s="95" t="s">
        <v>50</v>
      </c>
      <c r="R5" s="95"/>
      <c r="S5" s="95" t="s">
        <v>51</v>
      </c>
      <c r="T5" s="142"/>
    </row>
    <row r="6" spans="1:21" ht="12" customHeight="1" x14ac:dyDescent="0.15">
      <c r="A6" s="96" t="s">
        <v>6</v>
      </c>
      <c r="B6" s="48"/>
      <c r="C6" s="49" t="s">
        <v>7</v>
      </c>
      <c r="D6" s="49"/>
      <c r="E6" s="49" t="s">
        <v>40</v>
      </c>
      <c r="F6" s="49" t="s">
        <v>8</v>
      </c>
      <c r="G6" s="97" t="s">
        <v>9</v>
      </c>
      <c r="H6" s="98"/>
      <c r="I6" s="99"/>
      <c r="J6" s="100"/>
      <c r="K6" s="142"/>
      <c r="L6" s="143" t="s">
        <v>48</v>
      </c>
      <c r="M6" s="101" t="s">
        <v>69</v>
      </c>
      <c r="O6" s="101" t="s">
        <v>70</v>
      </c>
      <c r="Q6" s="101" t="s">
        <v>71</v>
      </c>
      <c r="S6" s="101" t="s">
        <v>72</v>
      </c>
      <c r="T6" s="142"/>
    </row>
    <row r="7" spans="1:21" ht="23" x14ac:dyDescent="0.2">
      <c r="A7" s="102" t="s">
        <v>68</v>
      </c>
      <c r="B7" s="25" t="s">
        <v>10</v>
      </c>
      <c r="C7" s="50"/>
      <c r="D7" s="50" t="s">
        <v>11</v>
      </c>
      <c r="E7" s="50"/>
      <c r="F7" s="50"/>
      <c r="G7" s="79" t="s">
        <v>12</v>
      </c>
      <c r="H7" s="51" t="s">
        <v>13</v>
      </c>
      <c r="I7" s="103" t="s">
        <v>14</v>
      </c>
      <c r="J7" s="103"/>
      <c r="K7" s="37"/>
      <c r="L7" s="143"/>
    </row>
    <row r="8" spans="1:21" ht="16" customHeight="1" x14ac:dyDescent="0.2">
      <c r="A8" s="136" t="s">
        <v>73</v>
      </c>
      <c r="B8" s="52" t="s">
        <v>15</v>
      </c>
      <c r="C8" s="2">
        <v>12</v>
      </c>
      <c r="D8" s="18">
        <f t="shared" ref="D8" si="0">E8*C8</f>
        <v>3</v>
      </c>
      <c r="E8" s="3">
        <v>0.25</v>
      </c>
      <c r="F8" s="33">
        <v>185100</v>
      </c>
      <c r="G8" s="5">
        <f>F8*E8</f>
        <v>46275</v>
      </c>
      <c r="H8" s="6">
        <f t="shared" ref="H8" si="1">G8*0.3</f>
        <v>13882.5</v>
      </c>
      <c r="I8" s="7">
        <f t="shared" ref="I8:I15" si="2">G8+H8</f>
        <v>60157.5</v>
      </c>
      <c r="J8" s="104"/>
      <c r="K8" s="41" t="s">
        <v>57</v>
      </c>
      <c r="L8" s="136" t="s">
        <v>73</v>
      </c>
      <c r="M8" s="7">
        <f>I8*3/5</f>
        <v>36094.5</v>
      </c>
      <c r="O8" s="17">
        <f>M8</f>
        <v>36094.5</v>
      </c>
      <c r="P8" s="17"/>
      <c r="Q8" s="17">
        <f>O8</f>
        <v>36094.5</v>
      </c>
      <c r="R8" s="17"/>
      <c r="S8" s="17">
        <f>Q8</f>
        <v>36094.5</v>
      </c>
    </row>
    <row r="9" spans="1:21" ht="16" customHeight="1" x14ac:dyDescent="0.2">
      <c r="A9" s="136" t="s">
        <v>74</v>
      </c>
      <c r="B9" s="52" t="s">
        <v>79</v>
      </c>
      <c r="C9" s="2">
        <v>12</v>
      </c>
      <c r="D9" s="18">
        <f>E9*C9</f>
        <v>4.8000000000000007</v>
      </c>
      <c r="E9" s="3">
        <v>0.4</v>
      </c>
      <c r="F9" s="33">
        <v>185100</v>
      </c>
      <c r="G9" s="5">
        <f>F9*E9</f>
        <v>74040</v>
      </c>
      <c r="H9" s="6">
        <f>G9*0.3</f>
        <v>22212</v>
      </c>
      <c r="I9" s="7">
        <f t="shared" ref="I9:I14" si="3">G9+H9</f>
        <v>96252</v>
      </c>
      <c r="J9" s="104"/>
      <c r="K9" s="41" t="s">
        <v>63</v>
      </c>
      <c r="L9" s="136" t="s">
        <v>74</v>
      </c>
      <c r="M9" s="7">
        <f>I9/2</f>
        <v>48126</v>
      </c>
      <c r="O9" s="17">
        <f>M9</f>
        <v>48126</v>
      </c>
      <c r="P9" s="17"/>
      <c r="Q9" s="17">
        <f>O9</f>
        <v>48126</v>
      </c>
      <c r="R9" s="17"/>
      <c r="S9" s="17">
        <f>Q9</f>
        <v>48126</v>
      </c>
      <c r="U9" s="16">
        <v>1.03</v>
      </c>
    </row>
    <row r="10" spans="1:21" ht="16" customHeight="1" x14ac:dyDescent="0.2">
      <c r="A10" s="136" t="s">
        <v>75</v>
      </c>
      <c r="B10" s="52" t="s">
        <v>79</v>
      </c>
      <c r="C10" s="2">
        <v>12</v>
      </c>
      <c r="D10" s="18">
        <f>E10*C10</f>
        <v>2.4000000000000004</v>
      </c>
      <c r="E10" s="3">
        <v>0.2</v>
      </c>
      <c r="F10" s="33">
        <v>95000</v>
      </c>
      <c r="G10" s="5">
        <f>F10*E10</f>
        <v>19000</v>
      </c>
      <c r="H10" s="6">
        <f>G10*0.3</f>
        <v>5700</v>
      </c>
      <c r="I10" s="7">
        <f t="shared" si="3"/>
        <v>24700</v>
      </c>
      <c r="J10" s="104"/>
      <c r="K10" s="41" t="s">
        <v>55</v>
      </c>
      <c r="L10" s="136" t="s">
        <v>75</v>
      </c>
      <c r="M10" s="7">
        <f>(G10*1.03*0.5)*1.3</f>
        <v>12720.5</v>
      </c>
      <c r="O10" s="17">
        <f>(G10*1.03*1.03*0.5)*1.3</f>
        <v>13102.115000000002</v>
      </c>
      <c r="P10" s="17"/>
      <c r="Q10" s="17">
        <f>(G10*1.03*1.03*1.03*0.5)*1.3</f>
        <v>13495.178450000001</v>
      </c>
      <c r="R10" s="17"/>
      <c r="S10" s="17">
        <f>(G10*1.03*1.03*1.03*1.03*0.5)*1.3</f>
        <v>13900.033803500002</v>
      </c>
      <c r="U10" s="16">
        <v>1.03</v>
      </c>
    </row>
    <row r="11" spans="1:21" ht="16" customHeight="1" x14ac:dyDescent="0.2">
      <c r="A11" s="136" t="s">
        <v>76</v>
      </c>
      <c r="B11" s="52" t="s">
        <v>37</v>
      </c>
      <c r="C11" s="2">
        <v>12</v>
      </c>
      <c r="D11" s="18">
        <f>E11*C11</f>
        <v>2.4000000000000004</v>
      </c>
      <c r="E11" s="3">
        <v>0.2</v>
      </c>
      <c r="F11" s="33">
        <v>185100</v>
      </c>
      <c r="G11" s="5">
        <f>F11*E11</f>
        <v>37020</v>
      </c>
      <c r="H11" s="6">
        <f>G11*0.3</f>
        <v>11106</v>
      </c>
      <c r="I11" s="7">
        <f t="shared" si="3"/>
        <v>48126</v>
      </c>
      <c r="J11" s="104"/>
      <c r="K11" s="41" t="s">
        <v>55</v>
      </c>
      <c r="L11" s="136" t="s">
        <v>76</v>
      </c>
      <c r="M11" s="7">
        <f>I11*0.5</f>
        <v>24063</v>
      </c>
      <c r="O11" s="17">
        <f>M11</f>
        <v>24063</v>
      </c>
      <c r="P11" s="17"/>
      <c r="Q11" s="17">
        <f>O11</f>
        <v>24063</v>
      </c>
      <c r="R11" s="17"/>
      <c r="S11" s="17">
        <f>Q11</f>
        <v>24063</v>
      </c>
    </row>
    <row r="12" spans="1:21" ht="16" customHeight="1" x14ac:dyDescent="0.2">
      <c r="A12" s="136" t="s">
        <v>77</v>
      </c>
      <c r="B12" s="52" t="s">
        <v>60</v>
      </c>
      <c r="C12" s="2">
        <v>12</v>
      </c>
      <c r="D12" s="18">
        <f t="shared" ref="D12" si="4">E12*C12</f>
        <v>0.60000000000000009</v>
      </c>
      <c r="E12" s="3">
        <v>0.05</v>
      </c>
      <c r="F12" s="33">
        <v>185100</v>
      </c>
      <c r="G12" s="5">
        <f t="shared" ref="G12" si="5">F12*E12</f>
        <v>9255</v>
      </c>
      <c r="H12" s="6">
        <f t="shared" ref="H12" si="6">G12*0.3</f>
        <v>2776.5</v>
      </c>
      <c r="I12" s="7">
        <f t="shared" si="3"/>
        <v>12031.5</v>
      </c>
      <c r="J12" s="104"/>
      <c r="K12" s="41" t="s">
        <v>62</v>
      </c>
      <c r="L12" s="136" t="s">
        <v>77</v>
      </c>
      <c r="M12" s="7">
        <f>I12</f>
        <v>12031.5</v>
      </c>
      <c r="O12" s="17">
        <f>M12</f>
        <v>12031.5</v>
      </c>
      <c r="P12" s="17"/>
      <c r="Q12" s="17">
        <f>I12</f>
        <v>12031.5</v>
      </c>
      <c r="R12" s="17"/>
      <c r="S12" s="17">
        <f>I12</f>
        <v>12031.5</v>
      </c>
    </row>
    <row r="13" spans="1:21" ht="16" customHeight="1" x14ac:dyDescent="0.2">
      <c r="A13" s="136" t="s">
        <v>78</v>
      </c>
      <c r="B13" s="53" t="s">
        <v>35</v>
      </c>
      <c r="C13" s="2">
        <v>12</v>
      </c>
      <c r="D13" s="18">
        <f>E13*C13</f>
        <v>1.7999999999999998</v>
      </c>
      <c r="E13" s="3">
        <v>0.15</v>
      </c>
      <c r="F13" s="32">
        <v>110000</v>
      </c>
      <c r="G13" s="5">
        <f>F13*E13</f>
        <v>16500</v>
      </c>
      <c r="H13" s="6">
        <f>G13*0.3</f>
        <v>4950</v>
      </c>
      <c r="I13" s="7">
        <f t="shared" si="3"/>
        <v>21450</v>
      </c>
      <c r="J13" s="104"/>
      <c r="L13" s="136" t="s">
        <v>78</v>
      </c>
      <c r="M13" s="7">
        <f>(G13*1.03)*1.3</f>
        <v>22093.5</v>
      </c>
      <c r="O13" s="17">
        <f>(G13*1.03*1.03)*1.3</f>
        <v>22756.305000000004</v>
      </c>
      <c r="P13" s="17"/>
      <c r="Q13" s="17">
        <f>(G13*1.03*1.03*1.03)*1.3</f>
        <v>23438.994150000002</v>
      </c>
      <c r="R13" s="17"/>
      <c r="S13" s="17">
        <f>(G13*1.03*1.03*1.03*1.03)*1.3</f>
        <v>24142.163974500003</v>
      </c>
      <c r="U13" s="16">
        <v>1.03</v>
      </c>
    </row>
    <row r="14" spans="1:21" ht="16" customHeight="1" x14ac:dyDescent="0.2">
      <c r="A14" s="136" t="s">
        <v>80</v>
      </c>
      <c r="B14" s="105" t="s">
        <v>44</v>
      </c>
      <c r="C14" s="2">
        <v>12</v>
      </c>
      <c r="D14" s="18">
        <f>E14*C14</f>
        <v>6</v>
      </c>
      <c r="E14" s="3">
        <v>0.5</v>
      </c>
      <c r="F14" s="32">
        <v>76000</v>
      </c>
      <c r="G14" s="5">
        <f>F14*E14</f>
        <v>38000</v>
      </c>
      <c r="H14" s="6">
        <f>G14*0.3</f>
        <v>11400</v>
      </c>
      <c r="I14" s="7">
        <f t="shared" si="3"/>
        <v>49400</v>
      </c>
      <c r="J14" s="104"/>
      <c r="L14" s="136" t="s">
        <v>80</v>
      </c>
      <c r="M14" s="7">
        <f t="shared" ref="M14:M16" si="7">(G14*1.03)*1.3</f>
        <v>50882</v>
      </c>
      <c r="O14" s="17">
        <f t="shared" ref="O14:O16" si="8">(G14*1.03*1.03)*1.3</f>
        <v>52408.460000000006</v>
      </c>
      <c r="P14" s="17"/>
      <c r="Q14" s="17">
        <f t="shared" ref="Q14:Q16" si="9">(G14*1.03*1.03*1.03)*1.3</f>
        <v>53980.713800000005</v>
      </c>
      <c r="R14" s="17"/>
      <c r="S14" s="17">
        <f t="shared" ref="S14:S16" si="10">(G14*1.03*1.03*1.03*1.03)*1.3</f>
        <v>55600.135214000009</v>
      </c>
      <c r="U14" s="16">
        <v>1.03</v>
      </c>
    </row>
    <row r="15" spans="1:21" ht="16" customHeight="1" x14ac:dyDescent="0.2">
      <c r="A15" s="1" t="s">
        <v>81</v>
      </c>
      <c r="B15" s="52" t="s">
        <v>64</v>
      </c>
      <c r="C15" s="2">
        <v>12</v>
      </c>
      <c r="D15" s="18">
        <f>ROUND((E15*C15),1)</f>
        <v>12</v>
      </c>
      <c r="E15" s="3">
        <v>1</v>
      </c>
      <c r="F15" s="32">
        <v>42999.96</v>
      </c>
      <c r="G15" s="5">
        <f t="shared" ref="G15:G18" si="11">F15*E15</f>
        <v>42999.96</v>
      </c>
      <c r="H15" s="6">
        <f t="shared" ref="H15:H18" si="12">G15*0.3</f>
        <v>12899.987999999999</v>
      </c>
      <c r="I15" s="7">
        <f t="shared" si="2"/>
        <v>55899.947999999997</v>
      </c>
      <c r="J15" s="104"/>
      <c r="L15" s="1" t="s">
        <v>81</v>
      </c>
      <c r="M15" s="7">
        <f t="shared" si="7"/>
        <v>57576.94644</v>
      </c>
      <c r="O15" s="17">
        <f t="shared" si="8"/>
        <v>59304.254833200001</v>
      </c>
      <c r="P15" s="17"/>
      <c r="Q15" s="17">
        <f t="shared" si="9"/>
        <v>61083.382478196007</v>
      </c>
      <c r="R15" s="17"/>
      <c r="S15" s="17">
        <f t="shared" si="10"/>
        <v>62915.883952541881</v>
      </c>
      <c r="U15" s="16">
        <v>1.03</v>
      </c>
    </row>
    <row r="16" spans="1:21" ht="16" customHeight="1" x14ac:dyDescent="0.2">
      <c r="A16" s="106" t="s">
        <v>82</v>
      </c>
      <c r="B16" s="105" t="s">
        <v>65</v>
      </c>
      <c r="C16" s="2">
        <v>12</v>
      </c>
      <c r="D16" s="18">
        <f>ROUND((E16*C16),1)</f>
        <v>6</v>
      </c>
      <c r="E16" s="3">
        <v>0.5</v>
      </c>
      <c r="F16" s="32">
        <v>68000</v>
      </c>
      <c r="G16" s="5">
        <f t="shared" si="11"/>
        <v>34000</v>
      </c>
      <c r="H16" s="6">
        <f t="shared" si="12"/>
        <v>10200</v>
      </c>
      <c r="I16" s="7">
        <f t="shared" ref="I16:I17" si="13">G16+H16</f>
        <v>44200</v>
      </c>
      <c r="J16" s="104"/>
      <c r="L16" s="106" t="s">
        <v>82</v>
      </c>
      <c r="M16" s="7">
        <f t="shared" si="7"/>
        <v>45526</v>
      </c>
      <c r="O16" s="17">
        <f t="shared" si="8"/>
        <v>46891.78</v>
      </c>
      <c r="P16" s="17"/>
      <c r="Q16" s="17">
        <f t="shared" si="9"/>
        <v>48298.5334</v>
      </c>
      <c r="R16" s="17"/>
      <c r="S16" s="17">
        <f t="shared" si="10"/>
        <v>49747.489401999999</v>
      </c>
      <c r="U16" s="16">
        <v>1.03</v>
      </c>
    </row>
    <row r="17" spans="1:21" ht="16" customHeight="1" x14ac:dyDescent="0.2">
      <c r="A17" s="1" t="s">
        <v>47</v>
      </c>
      <c r="B17" s="52" t="s">
        <v>67</v>
      </c>
      <c r="C17" s="2">
        <v>12</v>
      </c>
      <c r="D17" s="18">
        <f>E17*C17</f>
        <v>0</v>
      </c>
      <c r="E17" s="3">
        <v>0</v>
      </c>
      <c r="F17" s="33">
        <v>65000</v>
      </c>
      <c r="G17" s="5">
        <f t="shared" si="11"/>
        <v>0</v>
      </c>
      <c r="H17" s="6">
        <f t="shared" si="12"/>
        <v>0</v>
      </c>
      <c r="I17" s="7">
        <f t="shared" si="13"/>
        <v>0</v>
      </c>
      <c r="J17" s="104"/>
      <c r="K17" s="41" t="s">
        <v>56</v>
      </c>
      <c r="L17" s="1" t="s">
        <v>47</v>
      </c>
      <c r="M17" s="7">
        <f>(F17*1.03*2)*1.3</f>
        <v>174070</v>
      </c>
      <c r="O17" s="17">
        <f>(F17*1.03*1.03*2)*1.3</f>
        <v>179292.1</v>
      </c>
      <c r="P17" s="17"/>
      <c r="Q17" s="17">
        <f>(F17*1.03*1.03*1.03*2)*1.3</f>
        <v>184670.86300000001</v>
      </c>
      <c r="R17" s="17"/>
      <c r="S17" s="17">
        <f>(F17*1.03*1.03*1.03*1.03*2*2/12)*1.3</f>
        <v>31701.831481666672</v>
      </c>
      <c r="T17" s="107" t="s">
        <v>61</v>
      </c>
      <c r="U17" s="16">
        <v>1.03</v>
      </c>
    </row>
    <row r="18" spans="1:21" ht="16" customHeight="1" x14ac:dyDescent="0.2">
      <c r="A18" s="108" t="s">
        <v>83</v>
      </c>
      <c r="B18" s="109" t="s">
        <v>36</v>
      </c>
      <c r="C18" s="2">
        <v>12</v>
      </c>
      <c r="D18" s="18">
        <f>ROUND((E18*C18),1)</f>
        <v>6</v>
      </c>
      <c r="E18" s="19">
        <v>0.5</v>
      </c>
      <c r="F18" s="34">
        <f>23*2080</f>
        <v>47840</v>
      </c>
      <c r="G18" s="5">
        <f t="shared" si="11"/>
        <v>23920</v>
      </c>
      <c r="H18" s="6">
        <f t="shared" si="12"/>
        <v>7176</v>
      </c>
      <c r="I18" s="7">
        <f>G18+H18</f>
        <v>31096</v>
      </c>
      <c r="J18" s="104"/>
      <c r="L18" s="108" t="s">
        <v>83</v>
      </c>
      <c r="M18" s="7">
        <f t="shared" ref="M18" si="14">(G18*1.03)*1.3</f>
        <v>32028.880000000005</v>
      </c>
      <c r="O18" s="17">
        <f t="shared" ref="O18" si="15">(G18*1.03*1.03)*1.3</f>
        <v>32989.746400000004</v>
      </c>
      <c r="P18" s="17"/>
      <c r="Q18" s="17">
        <f t="shared" ref="Q18" si="16">(G18*1.03*1.03*1.03)*1.3</f>
        <v>33979.438792000008</v>
      </c>
      <c r="R18" s="17"/>
      <c r="S18" s="17">
        <f t="shared" ref="S18" si="17">(G18*1.03*1.03*1.03*1.03)*1.3</f>
        <v>34998.82195576001</v>
      </c>
      <c r="U18" s="16">
        <v>1.03</v>
      </c>
    </row>
    <row r="19" spans="1:21" ht="16" customHeight="1" thickBot="1" x14ac:dyDescent="0.25">
      <c r="A19" s="1"/>
      <c r="B19" s="53"/>
      <c r="C19" s="2"/>
      <c r="D19" s="2"/>
      <c r="E19" s="3"/>
      <c r="F19" s="4"/>
      <c r="G19" s="5"/>
      <c r="H19" s="6"/>
      <c r="I19" s="7"/>
      <c r="J19" s="104"/>
      <c r="M19" s="17" t="s">
        <v>17</v>
      </c>
    </row>
    <row r="20" spans="1:21" ht="13" thickBot="1" x14ac:dyDescent="0.2">
      <c r="A20" s="110"/>
      <c r="B20" s="20"/>
      <c r="C20" s="20" t="s">
        <v>16</v>
      </c>
      <c r="D20" s="20"/>
      <c r="E20" s="8" t="s">
        <v>17</v>
      </c>
      <c r="F20" s="21"/>
      <c r="G20" s="22">
        <f>SUM(G8:G19)</f>
        <v>341009.96</v>
      </c>
      <c r="H20" s="23">
        <f>SUM(H8:H19)</f>
        <v>102302.988</v>
      </c>
      <c r="I20" s="24">
        <f>SUM(I8:I19)</f>
        <v>443312.94799999997</v>
      </c>
      <c r="J20" s="111"/>
      <c r="L20" s="29"/>
      <c r="M20" s="24">
        <f>SUM(M8:M19)</f>
        <v>515212.82643999998</v>
      </c>
      <c r="O20" s="17">
        <f>M20</f>
        <v>515212.82643999998</v>
      </c>
      <c r="P20" s="17"/>
      <c r="Q20" s="17">
        <f>O20</f>
        <v>515212.82643999998</v>
      </c>
      <c r="R20" s="17"/>
      <c r="S20" s="17">
        <f>Q20</f>
        <v>515212.82643999998</v>
      </c>
    </row>
    <row r="21" spans="1:21" ht="14" x14ac:dyDescent="0.15">
      <c r="A21" s="81" t="s">
        <v>18</v>
      </c>
      <c r="B21" s="30"/>
      <c r="C21" s="30"/>
      <c r="D21" s="30"/>
      <c r="E21" s="9" t="s">
        <v>17</v>
      </c>
      <c r="F21" s="30"/>
      <c r="G21" s="30"/>
      <c r="H21" s="54"/>
      <c r="I21" s="112"/>
      <c r="J21" s="113"/>
      <c r="L21" s="30"/>
    </row>
    <row r="22" spans="1:21" ht="14" x14ac:dyDescent="0.2">
      <c r="A22" s="114" t="s">
        <v>19</v>
      </c>
      <c r="B22" s="76">
        <v>4</v>
      </c>
      <c r="C22" s="76" t="s">
        <v>20</v>
      </c>
      <c r="D22" s="76">
        <v>500</v>
      </c>
      <c r="E22" s="115" t="s">
        <v>21</v>
      </c>
      <c r="F22" s="76">
        <v>2</v>
      </c>
      <c r="G22" s="76"/>
      <c r="H22" s="76">
        <f>B22*D22*F22</f>
        <v>4000</v>
      </c>
      <c r="I22" s="116"/>
      <c r="J22" s="117"/>
      <c r="L22" s="10"/>
    </row>
    <row r="23" spans="1:21" ht="14" x14ac:dyDescent="0.2">
      <c r="A23" s="114"/>
      <c r="B23" s="76"/>
      <c r="C23" s="118"/>
      <c r="D23" s="118"/>
      <c r="E23" s="76"/>
      <c r="F23" s="76"/>
      <c r="G23" s="76"/>
      <c r="H23" s="115"/>
      <c r="I23" s="116">
        <f>SUM(H22:H23)</f>
        <v>4000</v>
      </c>
      <c r="J23" s="117"/>
      <c r="L23" s="31"/>
      <c r="M23" s="17">
        <f>I23</f>
        <v>4000</v>
      </c>
      <c r="N23" s="17"/>
      <c r="O23" s="17">
        <f>M23</f>
        <v>4000</v>
      </c>
      <c r="P23" s="17"/>
      <c r="Q23" s="17">
        <f>O23</f>
        <v>4000</v>
      </c>
      <c r="R23" s="17"/>
      <c r="S23" s="17">
        <f>Q23</f>
        <v>4000</v>
      </c>
    </row>
    <row r="24" spans="1:21" ht="15.75" customHeight="1" x14ac:dyDescent="0.15">
      <c r="A24" s="119" t="s">
        <v>22</v>
      </c>
      <c r="B24" s="11"/>
      <c r="C24" s="16"/>
      <c r="D24" s="16"/>
      <c r="E24" s="11"/>
      <c r="F24" s="11"/>
      <c r="G24" s="55"/>
      <c r="H24" s="56"/>
      <c r="I24" s="120"/>
      <c r="J24" s="113"/>
      <c r="M24" s="17" t="s">
        <v>17</v>
      </c>
      <c r="N24" s="17"/>
      <c r="O24" s="17"/>
      <c r="P24" s="17"/>
      <c r="Q24" s="17"/>
      <c r="R24" s="17"/>
      <c r="S24" s="17"/>
    </row>
    <row r="25" spans="1:21" ht="15.75" customHeight="1" x14ac:dyDescent="0.2">
      <c r="A25" s="121"/>
      <c r="B25" s="57"/>
      <c r="C25" s="58"/>
      <c r="D25" s="58"/>
      <c r="E25" s="57"/>
      <c r="F25" s="57"/>
      <c r="G25" s="58"/>
      <c r="H25" s="59"/>
      <c r="I25" s="12">
        <f>SUM(H24:H25)</f>
        <v>0</v>
      </c>
      <c r="J25" s="122"/>
      <c r="L25" s="39"/>
      <c r="M25" s="17" t="s">
        <v>17</v>
      </c>
      <c r="N25" s="17"/>
      <c r="O25" s="17"/>
      <c r="P25" s="17"/>
      <c r="Q25" s="17"/>
      <c r="R25" s="17"/>
      <c r="S25" s="17"/>
    </row>
    <row r="26" spans="1:21" ht="15.75" customHeight="1" x14ac:dyDescent="0.15">
      <c r="A26" s="81" t="s">
        <v>23</v>
      </c>
      <c r="B26" s="40"/>
      <c r="C26" s="54"/>
      <c r="D26" s="54"/>
      <c r="E26" s="40"/>
      <c r="F26" s="40"/>
      <c r="G26" s="40"/>
      <c r="H26" s="54"/>
      <c r="I26" s="112"/>
      <c r="J26" s="113"/>
      <c r="L26" s="17"/>
      <c r="M26" s="17" t="s">
        <v>17</v>
      </c>
      <c r="N26" s="17"/>
      <c r="O26" s="17"/>
      <c r="P26" s="17"/>
      <c r="Q26" s="17"/>
      <c r="R26" s="17"/>
      <c r="S26" s="17"/>
    </row>
    <row r="27" spans="1:21" ht="15.75" customHeight="1" x14ac:dyDescent="0.2">
      <c r="A27" s="13" t="s">
        <v>24</v>
      </c>
      <c r="B27" s="39"/>
      <c r="C27" s="39">
        <v>200</v>
      </c>
      <c r="D27" s="39">
        <v>12</v>
      </c>
      <c r="E27" s="39"/>
      <c r="F27" s="39"/>
      <c r="G27" s="39"/>
      <c r="H27" s="123">
        <f>C27*D27</f>
        <v>2400</v>
      </c>
      <c r="I27" s="124"/>
      <c r="J27" s="113"/>
      <c r="L27" s="17"/>
      <c r="M27" s="17" t="s">
        <v>17</v>
      </c>
      <c r="N27" s="17"/>
      <c r="O27" s="17"/>
      <c r="P27" s="17"/>
      <c r="Q27" s="17"/>
      <c r="R27" s="17"/>
      <c r="S27" s="17"/>
    </row>
    <row r="28" spans="1:21" ht="14" x14ac:dyDescent="0.15">
      <c r="A28" s="121"/>
      <c r="B28" s="60"/>
      <c r="C28" s="60"/>
      <c r="D28" s="60"/>
      <c r="E28" s="60"/>
      <c r="F28" s="60"/>
      <c r="G28" s="60"/>
      <c r="H28" s="61"/>
      <c r="I28" s="12">
        <f>SUM(H26:H28)</f>
        <v>2400</v>
      </c>
      <c r="J28" s="122"/>
      <c r="L28" s="17"/>
      <c r="M28" s="17">
        <f>I28</f>
        <v>2400</v>
      </c>
      <c r="N28" s="17"/>
      <c r="O28" s="17">
        <f>M28</f>
        <v>2400</v>
      </c>
      <c r="P28" s="17"/>
      <c r="Q28" s="17">
        <f>O28</f>
        <v>2400</v>
      </c>
      <c r="R28" s="17"/>
      <c r="S28" s="17">
        <f>Q28</f>
        <v>2400</v>
      </c>
    </row>
    <row r="29" spans="1:21" ht="14" x14ac:dyDescent="0.15">
      <c r="A29" s="119" t="s">
        <v>25</v>
      </c>
      <c r="B29" s="38" t="s">
        <v>52</v>
      </c>
      <c r="C29" s="38" t="s">
        <v>54</v>
      </c>
      <c r="D29" s="38" t="s">
        <v>53</v>
      </c>
      <c r="E29" s="11"/>
      <c r="F29" s="11"/>
      <c r="G29" s="11"/>
      <c r="H29" s="56"/>
      <c r="I29" s="112"/>
      <c r="J29" s="113"/>
      <c r="L29" s="31"/>
      <c r="M29" s="17" t="s">
        <v>17</v>
      </c>
      <c r="N29" s="17"/>
      <c r="O29" s="17"/>
      <c r="P29" s="17"/>
      <c r="Q29" s="17"/>
      <c r="R29" s="17"/>
      <c r="S29" s="17"/>
    </row>
    <row r="30" spans="1:21" ht="14" x14ac:dyDescent="0.2">
      <c r="A30" s="13" t="s">
        <v>42</v>
      </c>
      <c r="B30" s="62">
        <v>200</v>
      </c>
      <c r="C30" s="62">
        <v>0.5</v>
      </c>
      <c r="D30" s="62">
        <v>48</v>
      </c>
      <c r="E30" s="62" t="s">
        <v>17</v>
      </c>
      <c r="F30" s="62"/>
      <c r="G30" s="62"/>
      <c r="H30" s="63">
        <f>B30*C30*D30</f>
        <v>4800</v>
      </c>
      <c r="I30" s="112"/>
      <c r="J30" s="113"/>
      <c r="L30" s="31"/>
      <c r="M30" s="17" t="s">
        <v>17</v>
      </c>
      <c r="N30" s="17"/>
      <c r="O30" s="17"/>
      <c r="P30" s="17"/>
      <c r="Q30" s="17"/>
      <c r="R30" s="17"/>
      <c r="S30" s="17"/>
    </row>
    <row r="31" spans="1:21" ht="14" x14ac:dyDescent="0.2">
      <c r="A31" s="13" t="s">
        <v>43</v>
      </c>
      <c r="B31" s="62">
        <v>2</v>
      </c>
      <c r="C31" s="62" t="s">
        <v>26</v>
      </c>
      <c r="D31" s="62">
        <v>1200</v>
      </c>
      <c r="E31" s="62" t="s">
        <v>27</v>
      </c>
      <c r="F31" s="62"/>
      <c r="G31" s="62"/>
      <c r="H31" s="63">
        <f>D31*B31</f>
        <v>2400</v>
      </c>
      <c r="I31" s="124"/>
      <c r="J31" s="113"/>
      <c r="L31" s="40"/>
      <c r="M31" s="17" t="s">
        <v>17</v>
      </c>
      <c r="N31" s="17"/>
      <c r="O31" s="17"/>
      <c r="P31" s="17"/>
      <c r="Q31" s="17"/>
      <c r="R31" s="17"/>
      <c r="S31" s="17"/>
    </row>
    <row r="32" spans="1:21" ht="14" x14ac:dyDescent="0.15">
      <c r="A32" s="121"/>
      <c r="B32" s="60"/>
      <c r="C32" s="60"/>
      <c r="D32" s="60"/>
      <c r="E32" s="60"/>
      <c r="F32" s="60"/>
      <c r="G32" s="60"/>
      <c r="H32" s="64"/>
      <c r="I32" s="12">
        <f>SUM(H29:H32)</f>
        <v>7200</v>
      </c>
      <c r="J32" s="122"/>
      <c r="L32" s="31"/>
      <c r="M32" s="17">
        <f>I32</f>
        <v>7200</v>
      </c>
      <c r="N32" s="17"/>
      <c r="O32" s="17">
        <f>M32</f>
        <v>7200</v>
      </c>
      <c r="P32" s="17"/>
      <c r="Q32" s="17">
        <f>O32</f>
        <v>7200</v>
      </c>
      <c r="R32" s="17"/>
      <c r="S32" s="17">
        <f>Q32</f>
        <v>7200</v>
      </c>
    </row>
    <row r="33" spans="1:19" ht="14" x14ac:dyDescent="0.15">
      <c r="A33" s="125" t="s">
        <v>28</v>
      </c>
      <c r="B33" s="65" t="s">
        <v>29</v>
      </c>
      <c r="C33" s="66"/>
      <c r="D33" s="66"/>
      <c r="E33" s="66"/>
      <c r="F33" s="66"/>
      <c r="G33" s="66"/>
      <c r="H33" s="67"/>
      <c r="I33" s="12"/>
      <c r="J33" s="122"/>
      <c r="L33" s="31"/>
      <c r="M33" s="17" t="s">
        <v>17</v>
      </c>
      <c r="N33" s="17"/>
      <c r="O33" s="17"/>
      <c r="P33" s="17"/>
      <c r="Q33" s="17"/>
      <c r="R33" s="17"/>
      <c r="S33" s="17"/>
    </row>
    <row r="34" spans="1:19" ht="14" x14ac:dyDescent="0.2">
      <c r="A34" s="125"/>
      <c r="B34" s="65" t="s">
        <v>30</v>
      </c>
      <c r="C34" s="68"/>
      <c r="D34" s="68"/>
      <c r="E34" s="68" t="s">
        <v>31</v>
      </c>
      <c r="F34" s="68"/>
      <c r="G34" s="68"/>
      <c r="H34" s="69"/>
      <c r="I34" s="12"/>
      <c r="J34" s="122"/>
      <c r="L34" s="14"/>
      <c r="M34" s="17" t="s">
        <v>17</v>
      </c>
      <c r="N34" s="17"/>
      <c r="O34" s="17"/>
      <c r="P34" s="17"/>
      <c r="Q34" s="17"/>
      <c r="R34" s="17"/>
      <c r="S34" s="17"/>
    </row>
    <row r="35" spans="1:19" ht="14" x14ac:dyDescent="0.2">
      <c r="A35" s="81" t="s">
        <v>32</v>
      </c>
      <c r="B35" s="30"/>
      <c r="C35" s="30"/>
      <c r="D35" s="30"/>
      <c r="E35" s="40"/>
      <c r="F35" s="40"/>
      <c r="G35" s="40"/>
      <c r="H35" s="70"/>
      <c r="I35" s="120"/>
      <c r="J35" s="113"/>
      <c r="L35" s="14"/>
      <c r="M35" s="17" t="s">
        <v>17</v>
      </c>
      <c r="N35" s="17"/>
      <c r="O35" s="17"/>
      <c r="P35" s="17"/>
      <c r="Q35" s="17"/>
      <c r="R35" s="17"/>
      <c r="S35" s="17"/>
    </row>
    <row r="36" spans="1:19" ht="14" x14ac:dyDescent="0.15">
      <c r="A36" s="126"/>
      <c r="B36" s="40"/>
      <c r="C36" s="40"/>
      <c r="D36" s="40"/>
      <c r="E36" s="71"/>
      <c r="F36" s="40"/>
      <c r="G36" s="40"/>
      <c r="H36" s="70"/>
      <c r="I36" s="12">
        <f>SUM(H35:H36)</f>
        <v>0</v>
      </c>
      <c r="J36" s="122"/>
      <c r="L36" s="15"/>
      <c r="M36" s="17" t="s">
        <v>17</v>
      </c>
      <c r="N36" s="17"/>
      <c r="O36" s="17"/>
      <c r="P36" s="17"/>
      <c r="Q36" s="17"/>
      <c r="R36" s="17"/>
      <c r="S36" s="17"/>
    </row>
    <row r="37" spans="1:19" ht="14" x14ac:dyDescent="0.15">
      <c r="A37" s="119" t="s">
        <v>33</v>
      </c>
      <c r="B37" s="72"/>
      <c r="C37" s="73"/>
      <c r="D37" s="73"/>
      <c r="E37" s="11"/>
      <c r="F37" s="11"/>
      <c r="G37" s="11"/>
      <c r="H37" s="56"/>
      <c r="I37" s="112"/>
      <c r="J37" s="113"/>
      <c r="L37" s="30"/>
      <c r="M37" s="17" t="s">
        <v>17</v>
      </c>
      <c r="N37" s="17"/>
      <c r="O37" s="17"/>
      <c r="P37" s="17"/>
      <c r="Q37" s="17"/>
      <c r="R37" s="17"/>
      <c r="S37" s="17"/>
    </row>
    <row r="38" spans="1:19" ht="14" x14ac:dyDescent="0.2">
      <c r="A38" s="81" t="s">
        <v>38</v>
      </c>
      <c r="B38" s="30"/>
      <c r="C38" s="74"/>
      <c r="D38" s="74"/>
      <c r="E38" s="40"/>
      <c r="F38" s="40">
        <v>3</v>
      </c>
      <c r="G38" s="40">
        <v>1200</v>
      </c>
      <c r="H38" s="35">
        <f>F38*G38</f>
        <v>3600</v>
      </c>
      <c r="I38" s="112"/>
      <c r="J38" s="113"/>
      <c r="M38" s="17" t="s">
        <v>17</v>
      </c>
      <c r="N38" s="17"/>
      <c r="O38" s="17"/>
      <c r="P38" s="17"/>
      <c r="Q38" s="17"/>
      <c r="R38" s="17"/>
      <c r="S38" s="17"/>
    </row>
    <row r="39" spans="1:19" ht="14" x14ac:dyDescent="0.2">
      <c r="A39" s="13" t="s">
        <v>84</v>
      </c>
      <c r="B39" s="75"/>
      <c r="C39" s="34"/>
      <c r="D39" s="5" t="s">
        <v>66</v>
      </c>
      <c r="E39" s="77">
        <v>7000</v>
      </c>
      <c r="F39" s="78">
        <v>8</v>
      </c>
      <c r="G39" s="14"/>
      <c r="H39" s="35">
        <f>F39*E39</f>
        <v>56000</v>
      </c>
      <c r="I39" s="112"/>
      <c r="J39" s="113"/>
      <c r="L39" s="16" t="s">
        <v>17</v>
      </c>
      <c r="M39" s="80">
        <f>E39</f>
        <v>7000</v>
      </c>
      <c r="N39" s="17"/>
      <c r="O39" s="80">
        <f>M39</f>
        <v>7000</v>
      </c>
      <c r="P39" s="17"/>
      <c r="Q39" s="80">
        <f>O39</f>
        <v>7000</v>
      </c>
      <c r="R39" s="17"/>
      <c r="S39" s="17"/>
    </row>
    <row r="40" spans="1:19" ht="14" x14ac:dyDescent="0.2">
      <c r="A40" s="121"/>
      <c r="B40" s="57"/>
      <c r="C40" s="57"/>
      <c r="D40" s="57"/>
      <c r="E40" s="57"/>
      <c r="F40" s="57"/>
      <c r="G40" s="57"/>
      <c r="H40" s="4"/>
      <c r="I40" s="127">
        <f>SUM(H37:H40)</f>
        <v>59600</v>
      </c>
      <c r="J40" s="122"/>
      <c r="M40" s="17" t="s">
        <v>17</v>
      </c>
      <c r="N40" s="17"/>
      <c r="O40" s="17" t="s">
        <v>17</v>
      </c>
      <c r="P40" s="17"/>
      <c r="Q40" s="17" t="s">
        <v>17</v>
      </c>
      <c r="R40" s="17"/>
      <c r="S40" s="17"/>
    </row>
    <row r="41" spans="1:19" ht="14" x14ac:dyDescent="0.2">
      <c r="A41" s="121" t="s">
        <v>41</v>
      </c>
      <c r="B41" s="57"/>
      <c r="C41" s="57"/>
      <c r="D41" s="57"/>
      <c r="E41" s="57" t="s">
        <v>85</v>
      </c>
      <c r="G41" s="57" t="s">
        <v>46</v>
      </c>
      <c r="H41" s="4">
        <v>69741</v>
      </c>
      <c r="I41" s="127">
        <f>H41</f>
        <v>69741</v>
      </c>
      <c r="J41" s="122"/>
      <c r="K41" s="128" t="s">
        <v>17</v>
      </c>
      <c r="M41" s="17">
        <v>62042</v>
      </c>
      <c r="N41" s="17"/>
      <c r="O41" s="17">
        <v>53301</v>
      </c>
      <c r="P41" s="17"/>
      <c r="Q41" s="17">
        <v>54598</v>
      </c>
      <c r="R41" s="17"/>
      <c r="S41" s="17">
        <v>55933</v>
      </c>
    </row>
    <row r="42" spans="1:19" ht="14" x14ac:dyDescent="0.2">
      <c r="A42" s="121"/>
      <c r="B42" s="57" t="s">
        <v>17</v>
      </c>
      <c r="C42" s="57"/>
      <c r="D42" s="57"/>
      <c r="E42" s="57"/>
      <c r="F42" s="57"/>
      <c r="G42" s="57" t="s">
        <v>45</v>
      </c>
      <c r="H42" s="4">
        <v>5579.2392059839995</v>
      </c>
      <c r="I42" s="127"/>
      <c r="J42" s="122"/>
      <c r="K42" s="129"/>
    </row>
    <row r="43" spans="1:19" ht="14" x14ac:dyDescent="0.15">
      <c r="A43" s="65" t="s">
        <v>34</v>
      </c>
      <c r="B43" s="130"/>
      <c r="C43" s="130"/>
      <c r="D43" s="130"/>
      <c r="E43" s="130"/>
      <c r="F43" s="130"/>
      <c r="G43" s="130" t="s">
        <v>39</v>
      </c>
      <c r="H43" s="28">
        <v>600000</v>
      </c>
      <c r="I43" s="42">
        <f>SUM(I20:I42)</f>
        <v>586253.94799999997</v>
      </c>
      <c r="J43" s="131"/>
      <c r="K43" s="17" t="s">
        <v>17</v>
      </c>
      <c r="M43" s="17">
        <f>SUM(M19:M42)</f>
        <v>597854.82643999998</v>
      </c>
      <c r="O43" s="17">
        <f>SUM(O19:O42)</f>
        <v>589113.82643999998</v>
      </c>
      <c r="P43" s="17" t="s">
        <v>17</v>
      </c>
      <c r="Q43" s="17">
        <f>SUM(Q19:Q42)</f>
        <v>590410.82643999998</v>
      </c>
      <c r="R43" s="17" t="s">
        <v>17</v>
      </c>
      <c r="S43" s="17">
        <f>SUM(S19:S42)</f>
        <v>584745.82643999998</v>
      </c>
    </row>
    <row r="44" spans="1:19" ht="3.5" customHeight="1" x14ac:dyDescent="0.15">
      <c r="H44" s="132"/>
      <c r="I44" s="133"/>
      <c r="J44" s="26"/>
      <c r="K44" s="36"/>
    </row>
    <row r="45" spans="1:19" ht="16.75" customHeight="1" x14ac:dyDescent="0.2">
      <c r="A45" s="16"/>
      <c r="B45" s="16"/>
      <c r="C45" s="16"/>
      <c r="D45" s="16"/>
      <c r="E45" s="16"/>
      <c r="F45" s="16"/>
      <c r="G45" s="16"/>
      <c r="H45" s="10"/>
      <c r="I45" s="27"/>
      <c r="J45" s="27"/>
      <c r="K45" s="36"/>
      <c r="L45" s="31"/>
    </row>
    <row r="46" spans="1:19" ht="14" customHeight="1" x14ac:dyDescent="0.2">
      <c r="A46" s="139"/>
      <c r="B46" s="139"/>
      <c r="C46" s="140"/>
      <c r="D46" s="140"/>
      <c r="E46" s="140"/>
      <c r="F46" s="140"/>
      <c r="G46" s="140"/>
      <c r="H46" s="43"/>
      <c r="I46" s="27"/>
      <c r="J46" s="27"/>
      <c r="K46" s="36"/>
      <c r="L46" s="31"/>
    </row>
    <row r="47" spans="1:19" ht="15" x14ac:dyDescent="0.2">
      <c r="A47" s="139"/>
      <c r="B47" s="141"/>
      <c r="C47" s="140"/>
      <c r="D47" s="140"/>
      <c r="E47" s="140"/>
      <c r="F47" s="140"/>
      <c r="G47" s="140"/>
      <c r="H47" s="134"/>
      <c r="I47" s="26"/>
      <c r="J47" s="26"/>
      <c r="K47" s="36"/>
    </row>
    <row r="48" spans="1:19" ht="13" x14ac:dyDescent="0.15">
      <c r="A48" s="43"/>
      <c r="B48" s="135"/>
      <c r="C48" s="43"/>
      <c r="D48" s="43"/>
      <c r="E48" s="43"/>
      <c r="F48" s="43"/>
      <c r="G48" s="43"/>
      <c r="H48" s="43"/>
    </row>
    <row r="49" spans="1:8" ht="13" x14ac:dyDescent="0.15">
      <c r="A49" s="43"/>
      <c r="B49" s="135"/>
      <c r="C49" s="43"/>
      <c r="D49" s="43"/>
      <c r="E49" s="43"/>
      <c r="F49" s="43"/>
      <c r="G49" s="43"/>
      <c r="H49" s="43"/>
    </row>
    <row r="50" spans="1:8" ht="13" x14ac:dyDescent="0.15">
      <c r="A50" s="43"/>
      <c r="B50" s="135"/>
      <c r="C50" s="43"/>
      <c r="D50" s="43"/>
      <c r="E50" s="43"/>
      <c r="F50" s="43"/>
      <c r="G50" s="43"/>
      <c r="H50" s="43"/>
    </row>
  </sheetData>
  <mergeCells count="5">
    <mergeCell ref="A46:G46"/>
    <mergeCell ref="A47:G47"/>
    <mergeCell ref="K3:K6"/>
    <mergeCell ref="T3:T6"/>
    <mergeCell ref="L6:L7"/>
  </mergeCells>
  <phoneticPr fontId="18" type="noConversion"/>
  <pageMargins left="0.75" right="0.75" top="1" bottom="1" header="0.5" footer="0.5"/>
  <pageSetup scale="78" orientation="portrait"/>
  <headerFooter alignWithMargins="0"/>
  <rowBreaks count="1" manualBreakCount="1">
    <brk id="42" max="20" man="1"/>
  </rowBreaks>
  <colBreaks count="1" manualBreakCount="1">
    <brk id="8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Years 1-5</vt:lpstr>
    </vt:vector>
  </TitlesOfParts>
  <Company>Weill Cornell Medical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J. Toth</dc:creator>
  <cp:lastModifiedBy>Microsoft Office User</cp:lastModifiedBy>
  <cp:lastPrinted>2016-02-23T21:59:53Z</cp:lastPrinted>
  <dcterms:created xsi:type="dcterms:W3CDTF">2013-06-11T15:05:12Z</dcterms:created>
  <dcterms:modified xsi:type="dcterms:W3CDTF">2016-03-15T20:12:28Z</dcterms:modified>
</cp:coreProperties>
</file>